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bwinchel\Documents\"/>
    </mc:Choice>
  </mc:AlternateContent>
  <bookViews>
    <workbookView xWindow="120" yWindow="30" windowWidth="11880" windowHeight="5775"/>
  </bookViews>
  <sheets>
    <sheet name="StoreROI_Colo1" sheetId="13" r:id="rId1"/>
    <sheet name="Varibles" sheetId="12" r:id="rId2"/>
    <sheet name="MASTER" sheetId="8" r:id="rId3"/>
  </sheets>
  <definedNames>
    <definedName name="DiskSpeed" comment="Median IOPS per disk speed">Varibles!$A$17:$B$20</definedName>
    <definedName name="NetworkConnectivityCost_tbl" comment="Worksheet VM_Cost_BCV_Clust01 $A$9:$I$15">StoreROI_Colo1!$A$4:$I$9</definedName>
    <definedName name="RAID_tbl" comment="Variables RAID">Varibles!$A$23:$B$25</definedName>
    <definedName name="System_Name_InUse_array">#REF!&amp;#REF!&amp;#REF!&amp;#REF!&amp;#REF!</definedName>
    <definedName name="System_Name_InUse_M3C1" comment="Worksheet CABCV-RackM3-C1 $B$2:$B$85">#REF!</definedName>
    <definedName name="System_Name_InUse_M3C2" comment="Worksheet CABCV-RackM3-C2 $B$2:$B$85">#REF!</definedName>
    <definedName name="System_Name_InUse_M3C3" comment="Worksheet CABCV-RackM3-C3 $B$2:$B$85">#REF!</definedName>
    <definedName name="System_Name_InUse_M3C4" comment="Worksheet CABCV-RackM3-C4 $B$2:$B$85">#REF!</definedName>
    <definedName name="System_Name_InUse_M3C5" comment="Worksheet CABCV-RackM3-C5 $B$2:$B$85">#REF!</definedName>
  </definedNames>
  <calcPr calcId="152511"/>
</workbook>
</file>

<file path=xl/calcChain.xml><?xml version="1.0" encoding="utf-8"?>
<calcChain xmlns="http://schemas.openxmlformats.org/spreadsheetml/2006/main">
  <c r="W3" i="8" l="1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48" i="8"/>
  <c r="W49" i="8"/>
  <c r="W50" i="8"/>
  <c r="W51" i="8"/>
  <c r="W52" i="8"/>
  <c r="W53" i="8"/>
  <c r="W54" i="8"/>
  <c r="W55" i="8"/>
  <c r="W56" i="8"/>
  <c r="W57" i="8"/>
  <c r="W58" i="8"/>
  <c r="W59" i="8"/>
  <c r="W60" i="8"/>
  <c r="W61" i="8"/>
  <c r="W62" i="8"/>
  <c r="W63" i="8"/>
  <c r="W64" i="8"/>
  <c r="W65" i="8"/>
  <c r="W66" i="8"/>
  <c r="W67" i="8"/>
  <c r="W68" i="8"/>
  <c r="W69" i="8"/>
  <c r="W70" i="8"/>
  <c r="W71" i="8"/>
  <c r="W72" i="8"/>
  <c r="W73" i="8"/>
  <c r="W74" i="8"/>
  <c r="W75" i="8"/>
  <c r="W76" i="8"/>
  <c r="W77" i="8"/>
  <c r="W78" i="8"/>
  <c r="W79" i="8"/>
  <c r="W80" i="8"/>
  <c r="W81" i="8"/>
  <c r="W82" i="8"/>
  <c r="W83" i="8"/>
  <c r="W84" i="8"/>
  <c r="W85" i="8"/>
  <c r="W86" i="8"/>
  <c r="W87" i="8"/>
  <c r="W88" i="8"/>
  <c r="W89" i="8"/>
  <c r="W90" i="8"/>
  <c r="W91" i="8"/>
  <c r="W92" i="8"/>
  <c r="W93" i="8"/>
  <c r="W94" i="8"/>
  <c r="W95" i="8"/>
  <c r="W96" i="8"/>
  <c r="W97" i="8"/>
  <c r="W98" i="8"/>
  <c r="W99" i="8"/>
  <c r="W100" i="8"/>
  <c r="W101" i="8"/>
  <c r="W102" i="8"/>
  <c r="W103" i="8"/>
  <c r="W104" i="8"/>
  <c r="W105" i="8"/>
  <c r="W106" i="8"/>
  <c r="W107" i="8"/>
  <c r="W108" i="8"/>
  <c r="W109" i="8"/>
  <c r="W110" i="8"/>
  <c r="W111" i="8"/>
  <c r="W112" i="8"/>
  <c r="W113" i="8"/>
  <c r="W114" i="8"/>
  <c r="W115" i="8"/>
  <c r="W116" i="8"/>
  <c r="W117" i="8"/>
  <c r="W118" i="8"/>
  <c r="W119" i="8"/>
  <c r="W120" i="8"/>
  <c r="W121" i="8"/>
  <c r="W122" i="8"/>
  <c r="W123" i="8"/>
  <c r="W124" i="8"/>
  <c r="W125" i="8"/>
  <c r="W126" i="8"/>
  <c r="W127" i="8"/>
  <c r="W128" i="8"/>
  <c r="W129" i="8"/>
  <c r="W130" i="8"/>
  <c r="W131" i="8"/>
  <c r="W132" i="8"/>
  <c r="W133" i="8"/>
  <c r="W134" i="8"/>
  <c r="W135" i="8"/>
  <c r="W136" i="8"/>
  <c r="W2" i="8"/>
  <c r="K29" i="13" l="1"/>
  <c r="K30" i="13"/>
  <c r="B29" i="13" l="1"/>
  <c r="C29" i="13"/>
  <c r="L29" i="13"/>
  <c r="M29" i="13"/>
  <c r="B30" i="13"/>
  <c r="C30" i="13"/>
  <c r="L30" i="13"/>
  <c r="M30" i="13"/>
  <c r="B28" i="13"/>
  <c r="C28" i="13"/>
  <c r="K28" i="13"/>
  <c r="L28" i="13" s="1"/>
  <c r="M28" i="13"/>
  <c r="D36" i="13" l="1"/>
  <c r="C36" i="13"/>
  <c r="B36" i="13"/>
  <c r="B27" i="13"/>
  <c r="C27" i="13"/>
  <c r="K27" i="13"/>
  <c r="L27" i="13" s="1"/>
  <c r="M27" i="13"/>
  <c r="AB136" i="8"/>
  <c r="B26" i="13" l="1"/>
  <c r="C26" i="13"/>
  <c r="K26" i="13"/>
  <c r="M26" i="13"/>
  <c r="D35" i="13" s="1"/>
  <c r="B35" i="13" l="1"/>
  <c r="L26" i="13"/>
  <c r="C35" i="13" s="1"/>
  <c r="AB134" i="8"/>
  <c r="AB135" i="8"/>
  <c r="AB133" i="8" l="1"/>
  <c r="B23" i="13" l="1"/>
  <c r="C23" i="13"/>
  <c r="K23" i="13"/>
  <c r="L23" i="13" s="1"/>
  <c r="M23" i="13"/>
  <c r="B19" i="13"/>
  <c r="C19" i="13"/>
  <c r="K19" i="13"/>
  <c r="L19" i="13" s="1"/>
  <c r="M19" i="13"/>
  <c r="B20" i="13"/>
  <c r="C20" i="13"/>
  <c r="K20" i="13"/>
  <c r="L20" i="13" s="1"/>
  <c r="M20" i="13"/>
  <c r="B21" i="13"/>
  <c r="C21" i="13"/>
  <c r="K21" i="13"/>
  <c r="L21" i="13" s="1"/>
  <c r="M21" i="13"/>
  <c r="B22" i="13"/>
  <c r="C22" i="13"/>
  <c r="K22" i="13"/>
  <c r="L22" i="13" s="1"/>
  <c r="M22" i="13"/>
  <c r="B24" i="13"/>
  <c r="C24" i="13"/>
  <c r="K24" i="13"/>
  <c r="L24" i="13" s="1"/>
  <c r="M24" i="13"/>
  <c r="B25" i="13"/>
  <c r="C25" i="13"/>
  <c r="K25" i="13"/>
  <c r="L25" i="13" s="1"/>
  <c r="M25" i="13"/>
  <c r="B18" i="13" l="1"/>
  <c r="C18" i="13"/>
  <c r="K18" i="13"/>
  <c r="L18" i="13" s="1"/>
  <c r="M18" i="13"/>
  <c r="B17" i="13"/>
  <c r="C17" i="13"/>
  <c r="K17" i="13"/>
  <c r="L17" i="13" s="1"/>
  <c r="M17" i="13"/>
  <c r="AB116" i="8" l="1"/>
  <c r="AB115" i="8"/>
  <c r="AB49" i="8"/>
  <c r="AB47" i="8"/>
  <c r="AB48" i="8"/>
  <c r="AB70" i="8"/>
  <c r="AB71" i="8"/>
  <c r="AB72" i="8"/>
  <c r="AB73" i="8"/>
  <c r="AB74" i="8"/>
  <c r="AB75" i="8"/>
  <c r="AB76" i="8"/>
  <c r="AB77" i="8"/>
  <c r="AB78" i="8"/>
  <c r="AB79" i="8"/>
  <c r="AB29" i="8"/>
  <c r="AB30" i="8"/>
  <c r="AB31" i="8"/>
  <c r="AB111" i="8"/>
  <c r="AB112" i="8"/>
  <c r="AB104" i="8"/>
  <c r="AB105" i="8"/>
  <c r="AB13" i="8"/>
  <c r="AB12" i="8"/>
  <c r="AB11" i="8"/>
  <c r="AB124" i="8"/>
  <c r="AB25" i="8"/>
  <c r="AB26" i="8"/>
  <c r="AB27" i="8"/>
  <c r="AB28" i="8"/>
  <c r="AB106" i="8"/>
  <c r="AB15" i="8"/>
  <c r="AB114" i="8"/>
  <c r="AB17" i="8"/>
  <c r="AB65" i="8"/>
  <c r="AB18" i="8"/>
  <c r="AB45" i="8"/>
  <c r="AB46" i="8"/>
  <c r="AB44" i="8"/>
  <c r="AB109" i="8"/>
  <c r="AB110" i="8"/>
  <c r="AB119" i="8"/>
  <c r="AB120" i="8"/>
  <c r="AB121" i="8"/>
  <c r="AB122" i="8"/>
  <c r="AB19" i="8"/>
  <c r="AB99" i="8"/>
  <c r="AB97" i="8"/>
  <c r="AB98" i="8"/>
  <c r="AB101" i="8"/>
  <c r="AB107" i="8"/>
  <c r="AB108" i="8"/>
  <c r="AB20" i="8"/>
  <c r="AB21" i="8"/>
  <c r="AB5" i="8"/>
  <c r="AB80" i="8"/>
  <c r="AB81" i="8"/>
  <c r="AB82" i="8"/>
  <c r="AB83" i="8"/>
  <c r="AB84" i="8"/>
  <c r="AB85" i="8"/>
  <c r="AB86" i="8"/>
  <c r="AB87" i="8"/>
  <c r="AB88" i="8"/>
  <c r="AB89" i="8"/>
  <c r="AB90" i="8"/>
  <c r="AB91" i="8"/>
  <c r="AB92" i="8"/>
  <c r="AB93" i="8"/>
  <c r="AB94" i="8"/>
  <c r="AB95" i="8"/>
  <c r="AB96" i="8"/>
  <c r="AB123" i="8"/>
  <c r="AB8" i="8"/>
  <c r="AB16" i="8"/>
  <c r="AB4" i="8"/>
  <c r="AB9" i="8"/>
  <c r="AB117" i="8"/>
  <c r="AB118" i="8"/>
  <c r="AB34" i="8"/>
  <c r="AB35" i="8"/>
  <c r="AB36" i="8"/>
  <c r="AB37" i="8"/>
  <c r="AB38" i="8"/>
  <c r="AB39" i="8"/>
  <c r="AB40" i="8"/>
  <c r="AB41" i="8"/>
  <c r="AB42" i="8"/>
  <c r="AB43" i="8"/>
  <c r="AB58" i="8"/>
  <c r="AB59" i="8"/>
  <c r="AB60" i="8"/>
  <c r="AB61" i="8"/>
  <c r="AB62" i="8"/>
  <c r="AB63" i="8"/>
  <c r="AB64" i="8"/>
  <c r="AB14" i="8"/>
  <c r="AB6" i="8"/>
  <c r="AB7" i="8"/>
  <c r="AB22" i="8"/>
  <c r="AB23" i="8"/>
  <c r="AB24" i="8"/>
  <c r="AB2" i="8"/>
  <c r="AB3" i="8"/>
  <c r="AB68" i="8"/>
  <c r="AB69" i="8"/>
  <c r="AB53" i="8"/>
  <c r="AB54" i="8"/>
  <c r="AB55" i="8"/>
  <c r="AB56" i="8"/>
  <c r="AB51" i="8"/>
  <c r="AB52" i="8"/>
  <c r="AB113" i="8"/>
  <c r="AB10" i="8"/>
  <c r="AB67" i="8"/>
  <c r="AB102" i="8"/>
  <c r="AB100" i="8"/>
  <c r="AB103" i="8"/>
  <c r="AB32" i="8"/>
  <c r="AB33" i="8"/>
  <c r="AB125" i="8"/>
  <c r="AB50" i="8"/>
  <c r="AB66" i="8"/>
  <c r="AB57" i="8"/>
  <c r="AB126" i="8"/>
  <c r="AB127" i="8"/>
  <c r="AB128" i="8"/>
  <c r="AB129" i="8"/>
  <c r="AB130" i="8"/>
  <c r="AB131" i="8"/>
  <c r="AB132" i="8"/>
  <c r="M13" i="13"/>
  <c r="M14" i="13"/>
  <c r="M15" i="13"/>
  <c r="M16" i="13"/>
  <c r="K14" i="13"/>
  <c r="L14" i="13" s="1"/>
  <c r="K15" i="13"/>
  <c r="L15" i="13" s="1"/>
  <c r="K16" i="13"/>
  <c r="L16" i="13" s="1"/>
  <c r="K13" i="13"/>
  <c r="L13" i="13" s="1"/>
  <c r="C34" i="13" l="1"/>
  <c r="D34" i="13"/>
  <c r="B34" i="13"/>
  <c r="C16" i="13"/>
  <c r="B16" i="13"/>
  <c r="C15" i="13"/>
  <c r="B15" i="13"/>
  <c r="C14" i="13"/>
  <c r="B14" i="13"/>
  <c r="C13" i="13"/>
  <c r="B13" i="13"/>
  <c r="C7" i="13"/>
  <c r="B7" i="13"/>
  <c r="C6" i="13"/>
  <c r="B6" i="13"/>
  <c r="C5" i="13"/>
  <c r="B5" i="13"/>
  <c r="C4" i="13"/>
  <c r="B4" i="13"/>
  <c r="E8" i="12"/>
  <c r="C8" i="12"/>
  <c r="AA136" i="8" l="1"/>
  <c r="AA134" i="8"/>
  <c r="AA135" i="8"/>
  <c r="AA133" i="8"/>
  <c r="AC133" i="8" s="1"/>
  <c r="AA49" i="8"/>
  <c r="AC49" i="8" s="1"/>
  <c r="AA75" i="8"/>
  <c r="AC75" i="8" s="1"/>
  <c r="AA11" i="8"/>
  <c r="AC11" i="8" s="1"/>
  <c r="AA114" i="8"/>
  <c r="AA110" i="8"/>
  <c r="N18" i="13" s="1"/>
  <c r="AA98" i="8"/>
  <c r="N23" i="13" s="1"/>
  <c r="AA81" i="8"/>
  <c r="AC81" i="8" s="1"/>
  <c r="AA89" i="8"/>
  <c r="AC89" i="8" s="1"/>
  <c r="AA123" i="8"/>
  <c r="AC123" i="8" s="1"/>
  <c r="AA35" i="8"/>
  <c r="AC35" i="8" s="1"/>
  <c r="AA43" i="8"/>
  <c r="AC43" i="8" s="1"/>
  <c r="AA14" i="8"/>
  <c r="AC14" i="8" s="1"/>
  <c r="AA68" i="8"/>
  <c r="AC68" i="8" s="1"/>
  <c r="AA113" i="8"/>
  <c r="AC113" i="8" s="1"/>
  <c r="AA125" i="8"/>
  <c r="AC125" i="8" s="1"/>
  <c r="AA130" i="8"/>
  <c r="AA76" i="8"/>
  <c r="AC76" i="8" s="1"/>
  <c r="AA124" i="8"/>
  <c r="AC124" i="8" s="1"/>
  <c r="AA119" i="8"/>
  <c r="N19" i="13" s="1"/>
  <c r="AA101" i="8"/>
  <c r="AA82" i="8"/>
  <c r="AC82" i="8" s="1"/>
  <c r="AA8" i="8"/>
  <c r="AA58" i="8"/>
  <c r="AC58" i="8" s="1"/>
  <c r="AA69" i="8"/>
  <c r="AA50" i="8"/>
  <c r="AC50" i="8" s="1"/>
  <c r="AA70" i="8"/>
  <c r="AC70" i="8" s="1"/>
  <c r="AA78" i="8"/>
  <c r="AC78" i="8" s="1"/>
  <c r="AA112" i="8"/>
  <c r="AA26" i="8"/>
  <c r="AC26" i="8" s="1"/>
  <c r="AA18" i="8"/>
  <c r="N13" i="13" s="1"/>
  <c r="AA84" i="8"/>
  <c r="AC84" i="8" s="1"/>
  <c r="AA92" i="8"/>
  <c r="AA4" i="8"/>
  <c r="AC4" i="8" s="1"/>
  <c r="AA38" i="8"/>
  <c r="AC38" i="8" s="1"/>
  <c r="AA60" i="8"/>
  <c r="AC60" i="8" s="1"/>
  <c r="AA102" i="8"/>
  <c r="AC102" i="8" s="1"/>
  <c r="AA57" i="8"/>
  <c r="AC57" i="8" s="1"/>
  <c r="AA105" i="8"/>
  <c r="AA21" i="8"/>
  <c r="AC21" i="8" s="1"/>
  <c r="AA94" i="8"/>
  <c r="AA24" i="8"/>
  <c r="AC24" i="8" s="1"/>
  <c r="AA127" i="8"/>
  <c r="AA47" i="8"/>
  <c r="AC47" i="8" s="1"/>
  <c r="AA17" i="8"/>
  <c r="AA90" i="8"/>
  <c r="AC90" i="8" s="1"/>
  <c r="AA36" i="8"/>
  <c r="AC36" i="8" s="1"/>
  <c r="AA6" i="8"/>
  <c r="AC6" i="8" s="1"/>
  <c r="AA10" i="8"/>
  <c r="AA131" i="8"/>
  <c r="AC131" i="8" s="1"/>
  <c r="AA108" i="8"/>
  <c r="N25" i="13" s="1"/>
  <c r="AA54" i="8"/>
  <c r="AA46" i="8"/>
  <c r="N15" i="13" s="1"/>
  <c r="AA62" i="8"/>
  <c r="AC62" i="8" s="1"/>
  <c r="AA97" i="8"/>
  <c r="AA42" i="8"/>
  <c r="AC42" i="8" s="1"/>
  <c r="AA3" i="8"/>
  <c r="AC3" i="8" s="1"/>
  <c r="AA129" i="8"/>
  <c r="AA48" i="8"/>
  <c r="AC48" i="8" s="1"/>
  <c r="AA77" i="8"/>
  <c r="AC77" i="8" s="1"/>
  <c r="AA111" i="8"/>
  <c r="AA25" i="8"/>
  <c r="AC25" i="8" s="1"/>
  <c r="AA65" i="8"/>
  <c r="AC65" i="8" s="1"/>
  <c r="AA120" i="8"/>
  <c r="N20" i="13" s="1"/>
  <c r="AA107" i="8"/>
  <c r="N24" i="13" s="1"/>
  <c r="AA83" i="8"/>
  <c r="AC83" i="8" s="1"/>
  <c r="AA91" i="8"/>
  <c r="AA16" i="8"/>
  <c r="AC16" i="8" s="1"/>
  <c r="AA37" i="8"/>
  <c r="AC37" i="8" s="1"/>
  <c r="AA59" i="8"/>
  <c r="AC59" i="8" s="1"/>
  <c r="AA7" i="8"/>
  <c r="AC7" i="8" s="1"/>
  <c r="AA53" i="8"/>
  <c r="AA67" i="8"/>
  <c r="AA66" i="8"/>
  <c r="AC66" i="8" s="1"/>
  <c r="AA132" i="8"/>
  <c r="N28" i="13" s="1"/>
  <c r="AA121" i="8"/>
  <c r="N21" i="13" s="1"/>
  <c r="AA22" i="8"/>
  <c r="AC22" i="8" s="1"/>
  <c r="AA28" i="8"/>
  <c r="AA86" i="8"/>
  <c r="AA40" i="8"/>
  <c r="AC40" i="8" s="1"/>
  <c r="AA56" i="8"/>
  <c r="AC56" i="8" s="1"/>
  <c r="AA73" i="8"/>
  <c r="AC73" i="8" s="1"/>
  <c r="AA30" i="8"/>
  <c r="AC30" i="8" s="1"/>
  <c r="AA106" i="8"/>
  <c r="AA99" i="8"/>
  <c r="AC99" i="8" s="1"/>
  <c r="AA87" i="8"/>
  <c r="AA118" i="8"/>
  <c r="AA63" i="8"/>
  <c r="AC63" i="8" s="1"/>
  <c r="AA2" i="8"/>
  <c r="AC2" i="8" s="1"/>
  <c r="AA32" i="8"/>
  <c r="AC32" i="8" s="1"/>
  <c r="AA74" i="8"/>
  <c r="AC74" i="8" s="1"/>
  <c r="AA80" i="8"/>
  <c r="AC80" i="8" s="1"/>
  <c r="AA34" i="8"/>
  <c r="AC34" i="8" s="1"/>
  <c r="AA52" i="8"/>
  <c r="AA71" i="8"/>
  <c r="AC71" i="8" s="1"/>
  <c r="AA79" i="8"/>
  <c r="AC79" i="8" s="1"/>
  <c r="AA104" i="8"/>
  <c r="AC104" i="8" s="1"/>
  <c r="AA27" i="8"/>
  <c r="AA45" i="8"/>
  <c r="N14" i="13" s="1"/>
  <c r="AA122" i="8"/>
  <c r="N22" i="13" s="1"/>
  <c r="AA20" i="8"/>
  <c r="AC20" i="8" s="1"/>
  <c r="AA85" i="8"/>
  <c r="AC85" i="8" s="1"/>
  <c r="AA93" i="8"/>
  <c r="AA9" i="8"/>
  <c r="AC9" i="8" s="1"/>
  <c r="AA39" i="8"/>
  <c r="AC39" i="8" s="1"/>
  <c r="AA61" i="8"/>
  <c r="AC61" i="8" s="1"/>
  <c r="AA23" i="8"/>
  <c r="AC23" i="8" s="1"/>
  <c r="AA55" i="8"/>
  <c r="AC55" i="8" s="1"/>
  <c r="AA100" i="8"/>
  <c r="AC100" i="8" s="1"/>
  <c r="AA126" i="8"/>
  <c r="AA72" i="8"/>
  <c r="AC72" i="8" s="1"/>
  <c r="AA29" i="8"/>
  <c r="AA19" i="8"/>
  <c r="AC19" i="8" s="1"/>
  <c r="AA117" i="8"/>
  <c r="AA103" i="8"/>
  <c r="AC103" i="8" s="1"/>
  <c r="AA116" i="8"/>
  <c r="AA13" i="8"/>
  <c r="AA44" i="8"/>
  <c r="N16" i="13" s="1"/>
  <c r="AA5" i="8"/>
  <c r="AC5" i="8" s="1"/>
  <c r="AA95" i="8"/>
  <c r="AA41" i="8"/>
  <c r="AC41" i="8" s="1"/>
  <c r="AA51" i="8"/>
  <c r="AA128" i="8"/>
  <c r="AC128" i="8" s="1"/>
  <c r="AA115" i="8"/>
  <c r="AA31" i="8"/>
  <c r="AA12" i="8"/>
  <c r="AC12" i="8" s="1"/>
  <c r="AA15" i="8"/>
  <c r="AC15" i="8" s="1"/>
  <c r="AA109" i="8"/>
  <c r="N17" i="13" s="1"/>
  <c r="AA88" i="8"/>
  <c r="AC88" i="8" s="1"/>
  <c r="AA96" i="8"/>
  <c r="AC96" i="8" s="1"/>
  <c r="AA64" i="8"/>
  <c r="AC64" i="8" s="1"/>
  <c r="AA33" i="8"/>
  <c r="AC33" i="8" s="1"/>
  <c r="AC136" i="8" l="1"/>
  <c r="N30" i="13"/>
  <c r="N29" i="13"/>
  <c r="F4" i="13"/>
  <c r="G4" i="13" s="1"/>
  <c r="H4" i="13" s="1"/>
  <c r="I4" i="13" s="1"/>
  <c r="O29" i="13"/>
  <c r="O30" i="13"/>
  <c r="F7" i="13"/>
  <c r="G7" i="13" s="1"/>
  <c r="H7" i="13" s="1"/>
  <c r="I7" i="13" s="1"/>
  <c r="E34" i="13"/>
  <c r="P30" i="13"/>
  <c r="AC135" i="8"/>
  <c r="AC134" i="8"/>
  <c r="N26" i="13"/>
  <c r="N27" i="13"/>
  <c r="AC114" i="8"/>
  <c r="AC130" i="8"/>
  <c r="AC8" i="8"/>
  <c r="AC67" i="8"/>
  <c r="AC13" i="8"/>
  <c r="AC69" i="8"/>
  <c r="AC10" i="8"/>
  <c r="AC91" i="8"/>
  <c r="AC27" i="8"/>
  <c r="AC51" i="8"/>
  <c r="AC95" i="8"/>
  <c r="AC52" i="8"/>
  <c r="AC93" i="8"/>
  <c r="AC111" i="8"/>
  <c r="AC94" i="8"/>
  <c r="AC112" i="8"/>
  <c r="AC132" i="8"/>
  <c r="P28" i="13" s="1"/>
  <c r="AC127" i="8"/>
  <c r="AC129" i="8"/>
  <c r="AC45" i="8"/>
  <c r="AC108" i="8"/>
  <c r="AC92" i="8"/>
  <c r="AC119" i="8"/>
  <c r="AC107" i="8"/>
  <c r="AC121" i="8"/>
  <c r="AC98" i="8"/>
  <c r="AC101" i="8"/>
  <c r="AC122" i="8"/>
  <c r="AC126" i="8"/>
  <c r="AC44" i="8"/>
  <c r="AC97" i="8"/>
  <c r="AC18" i="8"/>
  <c r="AC110" i="8"/>
  <c r="AC17" i="8"/>
  <c r="AC54" i="8"/>
  <c r="AC105" i="8"/>
  <c r="AC31" i="8"/>
  <c r="AC29" i="8"/>
  <c r="AC118" i="8"/>
  <c r="AC28" i="8"/>
  <c r="AC86" i="8"/>
  <c r="AC115" i="8"/>
  <c r="AC46" i="8"/>
  <c r="AC106" i="8"/>
  <c r="AC109" i="8"/>
  <c r="AC120" i="8"/>
  <c r="AC116" i="8"/>
  <c r="AC87" i="8"/>
  <c r="AC53" i="8"/>
  <c r="AC117" i="8"/>
  <c r="E36" i="13" l="1"/>
  <c r="F36" i="13"/>
  <c r="P29" i="13"/>
  <c r="G36" i="13" s="1"/>
  <c r="F5" i="13"/>
  <c r="G5" i="13" s="1"/>
  <c r="H5" i="13" s="1"/>
  <c r="I5" i="13" s="1"/>
  <c r="O28" i="13"/>
  <c r="O26" i="13"/>
  <c r="O27" i="13"/>
  <c r="F6" i="13"/>
  <c r="G6" i="13" s="1"/>
  <c r="H6" i="13" s="1"/>
  <c r="I6" i="13" s="1"/>
  <c r="P17" i="13"/>
  <c r="O17" i="13"/>
  <c r="O22" i="13"/>
  <c r="P24" i="13"/>
  <c r="O24" i="13"/>
  <c r="O15" i="13"/>
  <c r="O13" i="13"/>
  <c r="O16" i="13"/>
  <c r="P21" i="13"/>
  <c r="O21" i="13"/>
  <c r="O25" i="13"/>
  <c r="P18" i="13"/>
  <c r="O18" i="13"/>
  <c r="P19" i="13"/>
  <c r="O19" i="13"/>
  <c r="O20" i="13"/>
  <c r="O23" i="13"/>
  <c r="P14" i="13"/>
  <c r="O14" i="13"/>
  <c r="E35" i="13"/>
  <c r="Q30" i="13"/>
  <c r="T30" i="13" s="1"/>
  <c r="Q29" i="13"/>
  <c r="Q28" i="13"/>
  <c r="Q27" i="13"/>
  <c r="P26" i="13"/>
  <c r="P27" i="13"/>
  <c r="Q26" i="13"/>
  <c r="P25" i="13"/>
  <c r="P23" i="13"/>
  <c r="P22" i="13"/>
  <c r="P20" i="13"/>
  <c r="P16" i="13"/>
  <c r="P15" i="13"/>
  <c r="P13" i="13"/>
  <c r="Q18" i="13" l="1"/>
  <c r="H36" i="13"/>
  <c r="K36" i="13" s="1"/>
  <c r="Q17" i="13"/>
  <c r="R17" i="13" s="1"/>
  <c r="S17" i="13" s="1"/>
  <c r="Q16" i="13"/>
  <c r="R16" i="13" s="1"/>
  <c r="S16" i="13" s="1"/>
  <c r="Q23" i="13"/>
  <c r="R23" i="13" s="1"/>
  <c r="S23" i="13" s="1"/>
  <c r="Q14" i="13"/>
  <c r="R14" i="13" s="1"/>
  <c r="S14" i="13" s="1"/>
  <c r="Q24" i="13"/>
  <c r="T24" i="13" s="1"/>
  <c r="Q21" i="13"/>
  <c r="T21" i="13" s="1"/>
  <c r="Q19" i="13"/>
  <c r="T19" i="13" s="1"/>
  <c r="F35" i="13"/>
  <c r="Q20" i="13"/>
  <c r="T20" i="13" s="1"/>
  <c r="Q15" i="13"/>
  <c r="T15" i="13" s="1"/>
  <c r="Q13" i="13"/>
  <c r="T13" i="13" s="1"/>
  <c r="Q25" i="13"/>
  <c r="R25" i="13" s="1"/>
  <c r="S25" i="13" s="1"/>
  <c r="Q22" i="13"/>
  <c r="R22" i="13" s="1"/>
  <c r="S22" i="13" s="1"/>
  <c r="F34" i="13"/>
  <c r="G35" i="13"/>
  <c r="R30" i="13"/>
  <c r="S30" i="13" s="1"/>
  <c r="G34" i="13"/>
  <c r="H35" i="13"/>
  <c r="T29" i="13"/>
  <c r="R29" i="13"/>
  <c r="S29" i="13" s="1"/>
  <c r="R27" i="13"/>
  <c r="S27" i="13" s="1"/>
  <c r="T27" i="13"/>
  <c r="R28" i="13"/>
  <c r="S28" i="13" s="1"/>
  <c r="T28" i="13"/>
  <c r="T26" i="13"/>
  <c r="R26" i="13"/>
  <c r="S26" i="13" s="1"/>
  <c r="T18" i="13"/>
  <c r="R18" i="13"/>
  <c r="S18" i="13" s="1"/>
  <c r="T17" i="13" l="1"/>
  <c r="T23" i="13"/>
  <c r="T16" i="13"/>
  <c r="T22" i="13"/>
  <c r="T14" i="13"/>
  <c r="L35" i="13"/>
  <c r="M35" i="13" s="1"/>
  <c r="R15" i="13"/>
  <c r="S15" i="13" s="1"/>
  <c r="L36" i="13"/>
  <c r="M36" i="13" s="1"/>
  <c r="R21" i="13"/>
  <c r="S21" i="13" s="1"/>
  <c r="R13" i="13"/>
  <c r="S13" i="13" s="1"/>
  <c r="R19" i="13"/>
  <c r="S19" i="13" s="1"/>
  <c r="T25" i="13"/>
  <c r="R20" i="13"/>
  <c r="S20" i="13" s="1"/>
  <c r="H34" i="13"/>
  <c r="L34" i="13" s="1"/>
  <c r="M34" i="13" s="1"/>
  <c r="R24" i="13"/>
  <c r="S24" i="13" s="1"/>
  <c r="I35" i="13"/>
  <c r="J35" i="13" s="1"/>
  <c r="K35" i="13"/>
  <c r="I36" i="13"/>
  <c r="J36" i="13" s="1"/>
  <c r="K34" i="13" l="1"/>
  <c r="I34" i="13"/>
  <c r="J34" i="13"/>
</calcChain>
</file>

<file path=xl/comments1.xml><?xml version="1.0" encoding="utf-8"?>
<comments xmlns="http://schemas.openxmlformats.org/spreadsheetml/2006/main">
  <authors>
    <author>Brandt Winchell</author>
  </authors>
  <commentList>
    <comment ref="A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Cost of each type of port required for storage devices</t>
        </r>
      </text>
    </comment>
    <comment ref="A3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Dynamic list based on MASTER tab</t>
        </r>
      </text>
    </comment>
    <comment ref="G3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Cost per port per week
[('Total/week' / # ports) + (CableCost/156 weeks)]</t>
        </r>
      </text>
    </comment>
    <comment ref="H3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Cost per port per year
['Port p/week' * 52 weeks]</t>
        </r>
      </text>
    </comment>
    <comment ref="A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Dynamic list based on MASTER tab</t>
        </r>
      </text>
    </comment>
    <comment ref="D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Switch device the storage device is connected to</t>
        </r>
      </text>
    </comment>
    <comment ref="E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If the storage device has dedicated mgt ports</t>
        </r>
      </text>
    </comment>
    <comment ref="F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Switch the mg ports of the storage device connect to</t>
        </r>
      </text>
    </comment>
    <comment ref="G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How many usable disk exist in the storage device.  If there are multiple types of disks, then add the storage device multiple times</t>
        </r>
      </text>
    </comment>
    <comment ref="H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Type of disk in the storage unit</t>
        </r>
      </text>
    </comment>
    <comment ref="J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Raid level of the storage unit</t>
        </r>
      </text>
    </comment>
    <comment ref="K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Usable GB once formatted</t>
        </r>
      </text>
    </comment>
    <comment ref="L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Theoretical usable GB if the storage device uses dedupe/compression.</t>
        </r>
      </text>
    </comment>
    <comment ref="M12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Approx. actual IOPS
based on 50% write
[DiskSpeed * Disk# = Raw]
[(Raw * 50%) + (Raw*50%/RainPenalty)]</t>
        </r>
      </text>
    </comment>
    <comment ref="P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Complete cost of ownership per week (TCO)</t>
        </r>
      </text>
    </comment>
    <comment ref="Q1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Cost of connectivity of device</t>
        </r>
      </text>
    </comment>
    <comment ref="R12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GB cost per week
[(CompleteCost * 3 years) / (90% of usuable GB) / 3 years]</t>
        </r>
      </text>
    </comment>
    <comment ref="T12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IOPS cost per week
[(Compcost + Connect)*156]=Tot
[(Tot/IOPS)/156]</t>
        </r>
      </text>
    </comment>
    <comment ref="D33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Approx. actual IOPS
based on 50% write
[DiskSpeed * Disk# = Raw]
[(Raw * 50%) + (Raw*50%/RainPenalty)]</t>
        </r>
      </text>
    </comment>
    <comment ref="I33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GB cost per week
[(CompleteCost * 3 years) / (90% of usuable GB) / 3 years]</t>
        </r>
      </text>
    </comment>
    <comment ref="K33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IOPS cost per week
[(Compcost + Connect)*156]=Tot
[(Tot/IOPS)/156]</t>
        </r>
      </text>
    </comment>
    <comment ref="L33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GB cost per week
[(CompleteCost * 3 years) / (90% of usuable GB) / 3 years]</t>
        </r>
      </text>
    </comment>
  </commentList>
</comments>
</file>

<file path=xl/comments2.xml><?xml version="1.0" encoding="utf-8"?>
<comments xmlns="http://schemas.openxmlformats.org/spreadsheetml/2006/main">
  <authors>
    <author>Brandt Winchell</author>
  </authors>
  <commentList>
    <comment ref="A1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Voltage input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Monthly recurring cost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Total U available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Hourly cost per kW</t>
        </r>
      </text>
    </comment>
    <comment ref="A11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Average hourly cost of staff that will support these devices</t>
        </r>
      </text>
    </comment>
    <comment ref="A15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Baseline IOps of each type of disk</t>
        </r>
      </text>
    </comment>
    <comment ref="A22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Raid penalty against IOps for each Raid type</t>
        </r>
      </text>
    </comment>
  </commentList>
</comments>
</file>

<file path=xl/comments3.xml><?xml version="1.0" encoding="utf-8"?>
<comments xmlns="http://schemas.openxmlformats.org/spreadsheetml/2006/main">
  <authors>
    <author>Brandt Winchell</author>
  </authors>
  <commentList>
    <comment ref="B1" authorId="0" shapeId="0">
      <text>
        <r>
          <rPr>
            <b/>
            <sz val="8"/>
            <color indexed="81"/>
            <rFont val="Tahoma"/>
            <charset val="1"/>
          </rPr>
          <t>Brandt Winchell:</t>
        </r>
        <r>
          <rPr>
            <sz val="8"/>
            <color indexed="81"/>
            <rFont val="Tahoma"/>
            <charset val="1"/>
          </rPr>
          <t xml:space="preserve">
Unique name of device</t>
        </r>
      </text>
    </comment>
    <comment ref="X1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Capital expense</t>
        </r>
      </text>
    </comment>
    <comment ref="Y1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Yearly support/maintenance cost</t>
        </r>
      </text>
    </comment>
    <comment ref="AA1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Weekly operational cost [(space + power)*hours per week]+[(support * 3) + (maintenance*3)]</t>
        </r>
      </text>
    </comment>
    <comment ref="AB1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Capital expense per week [(CapEx/156 weeks) + (support * 3 years/156 weeks) + (yearly maintenance hours * 3/156)]</t>
        </r>
      </text>
    </comment>
    <comment ref="AC1" authorId="0" shapeId="0">
      <text>
        <r>
          <rPr>
            <b/>
            <sz val="8"/>
            <color indexed="81"/>
            <rFont val="Tahoma"/>
            <family val="2"/>
          </rPr>
          <t>Brandt Winchell:</t>
        </r>
        <r>
          <rPr>
            <sz val="8"/>
            <color indexed="81"/>
            <rFont val="Tahoma"/>
            <family val="2"/>
          </rPr>
          <t xml:space="preserve">
Total weekly cost [CapEx/week + OpEx/week]</t>
        </r>
      </text>
    </comment>
  </commentList>
</comments>
</file>

<file path=xl/sharedStrings.xml><?xml version="1.0" encoding="utf-8"?>
<sst xmlns="http://schemas.openxmlformats.org/spreadsheetml/2006/main" count="92" uniqueCount="72">
  <si>
    <t>Name</t>
  </si>
  <si>
    <t>UID</t>
  </si>
  <si>
    <t>Asset#</t>
  </si>
  <si>
    <t>Serial#</t>
  </si>
  <si>
    <t>Location</t>
  </si>
  <si>
    <t>Building</t>
  </si>
  <si>
    <t>Room</t>
  </si>
  <si>
    <t>Dept.</t>
  </si>
  <si>
    <t>Product#</t>
  </si>
  <si>
    <t>Manufacturer</t>
  </si>
  <si>
    <t>Part#</t>
  </si>
  <si>
    <t>Product Desc.</t>
  </si>
  <si>
    <t>Weight(lbs)</t>
  </si>
  <si>
    <t>Weight(Kg)</t>
  </si>
  <si>
    <t>#ofPorts</t>
  </si>
  <si>
    <t>BTU(BTU/h)</t>
  </si>
  <si>
    <t>Power(w)</t>
  </si>
  <si>
    <t>Current-110(A)</t>
  </si>
  <si>
    <t>Storage</t>
  </si>
  <si>
    <t>RU</t>
  </si>
  <si>
    <t>Voltage</t>
  </si>
  <si>
    <t>Active</t>
  </si>
  <si>
    <t>n/a</t>
  </si>
  <si>
    <t>CapEx</t>
  </si>
  <si>
    <t>MRC</t>
  </si>
  <si>
    <t>TotalU</t>
  </si>
  <si>
    <t>kW/ph</t>
  </si>
  <si>
    <t>MRC_kW/ph</t>
  </si>
  <si>
    <t>Avg.HourlyRate</t>
  </si>
  <si>
    <t>U/pweek</t>
  </si>
  <si>
    <t>CapEx/week</t>
  </si>
  <si>
    <t>Current-220(A)</t>
  </si>
  <si>
    <t>Connectivity</t>
  </si>
  <si>
    <t>Device</t>
  </si>
  <si>
    <t>Ports</t>
  </si>
  <si>
    <t>CableCost</t>
  </si>
  <si>
    <t>Port(Gbps)</t>
  </si>
  <si>
    <t>CompleteCost/week</t>
  </si>
  <si>
    <t>OpEx/week</t>
  </si>
  <si>
    <t>Support/year</t>
  </si>
  <si>
    <t>Maintenance_Hours/year</t>
  </si>
  <si>
    <t>CompCost/week</t>
  </si>
  <si>
    <t>Port/week</t>
  </si>
  <si>
    <t>Port/year</t>
  </si>
  <si>
    <t>Gbps/year</t>
  </si>
  <si>
    <t>RAID</t>
  </si>
  <si>
    <t>IOPS</t>
  </si>
  <si>
    <t>GB/week</t>
  </si>
  <si>
    <t>GB/year</t>
  </si>
  <si>
    <t>DiskType</t>
  </si>
  <si>
    <t>SSD</t>
  </si>
  <si>
    <t>SAS 15K</t>
  </si>
  <si>
    <t>SATA 7.2K</t>
  </si>
  <si>
    <t>DiskSpeed</t>
  </si>
  <si>
    <t># Disk(usable)</t>
  </si>
  <si>
    <t>DiskSize GB</t>
  </si>
  <si>
    <t>Usable GB</t>
  </si>
  <si>
    <t>RAIDPenalty</t>
  </si>
  <si>
    <t>Connectivity/week</t>
  </si>
  <si>
    <t>Switch connection</t>
  </si>
  <si>
    <t>DataPorts#</t>
  </si>
  <si>
    <t>MgmtPorts#</t>
  </si>
  <si>
    <t>IOPS/week</t>
  </si>
  <si>
    <t>Tintri</t>
  </si>
  <si>
    <t>SAS 10K</t>
  </si>
  <si>
    <t>Equallogic Tier1</t>
  </si>
  <si>
    <t>Compellent</t>
  </si>
  <si>
    <t>Theoretical GB</t>
  </si>
  <si>
    <t>DedupeFactor</t>
  </si>
  <si>
    <t>Colo Costs</t>
  </si>
  <si>
    <t>Theoretical GB/week</t>
  </si>
  <si>
    <t>Theoretical GB/year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</si>
</sst>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_(&quot;$&quot;* #,##0.00_);_(&quot;$&quot;* \(#,##0.00\);_(&quot;$&quot;* &quot;-&quot;??_);_(@_)"/>
    <numFmt numFmtId="166" formatCode="&quot;$&quot;#,##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9"/>
      <color rgb="FF333333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2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NumberFormat="1" applyFont="1" applyAlignment="1">
      <alignment horizontal="left"/>
    </xf>
    <xf numFmtId="0" fontId="0" fillId="0" borderId="0" xfId="0" applyNumberFormat="1"/>
    <xf numFmtId="164" fontId="0" fillId="0" borderId="0" xfId="0" applyNumberFormat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1" fillId="3" borderId="0" xfId="0" applyFont="1" applyFill="1"/>
    <xf numFmtId="0" fontId="0" fillId="3" borderId="0" xfId="0" applyFill="1"/>
    <xf numFmtId="0" fontId="0" fillId="0" borderId="0" xfId="0"/>
    <xf numFmtId="0" fontId="0" fillId="0" borderId="0" xfId="0" applyBorder="1"/>
    <xf numFmtId="0" fontId="0" fillId="4" borderId="1" xfId="0" applyFill="1" applyBorder="1" applyAlignment="1">
      <alignment wrapText="1"/>
    </xf>
    <xf numFmtId="164" fontId="1" fillId="0" borderId="0" xfId="0" applyNumberFormat="1" applyFont="1" applyAlignment="1">
      <alignment horizontal="left"/>
    </xf>
    <xf numFmtId="0" fontId="0" fillId="4" borderId="1" xfId="0" applyFill="1" applyBorder="1"/>
    <xf numFmtId="0" fontId="6" fillId="4" borderId="1" xfId="0" applyFont="1" applyFill="1" applyBorder="1"/>
    <xf numFmtId="164" fontId="6" fillId="4" borderId="1" xfId="0" applyNumberFormat="1" applyFont="1" applyFill="1" applyBorder="1"/>
    <xf numFmtId="164" fontId="0" fillId="4" borderId="1" xfId="0" applyNumberFormat="1" applyFill="1" applyBorder="1"/>
    <xf numFmtId="0" fontId="5" fillId="5" borderId="1" xfId="0" applyFont="1" applyFill="1" applyBorder="1"/>
    <xf numFmtId="0" fontId="5" fillId="5" borderId="2" xfId="0" applyFont="1" applyFill="1" applyBorder="1"/>
    <xf numFmtId="0" fontId="0" fillId="4" borderId="1" xfId="0" applyFont="1" applyFill="1" applyBorder="1"/>
    <xf numFmtId="0" fontId="0" fillId="3" borderId="0" xfId="0" applyFill="1" applyBorder="1"/>
    <xf numFmtId="0" fontId="0" fillId="3" borderId="0" xfId="0" applyFont="1" applyFill="1" applyBorder="1"/>
    <xf numFmtId="0" fontId="1" fillId="3" borderId="0" xfId="0" applyFont="1" applyFill="1" applyBorder="1"/>
    <xf numFmtId="164" fontId="1" fillId="3" borderId="0" xfId="0" applyNumberFormat="1" applyFont="1" applyFill="1" applyBorder="1"/>
    <xf numFmtId="164" fontId="0" fillId="3" borderId="0" xfId="0" applyNumberFormat="1" applyFill="1" applyBorder="1"/>
    <xf numFmtId="0" fontId="0" fillId="4" borderId="1" xfId="0" applyFill="1" applyBorder="1" applyProtection="1"/>
    <xf numFmtId="1" fontId="0" fillId="4" borderId="1" xfId="0" applyNumberFormat="1" applyFill="1" applyBorder="1" applyProtection="1"/>
    <xf numFmtId="1" fontId="1" fillId="2" borderId="1" xfId="0" applyNumberFormat="1" applyFont="1" applyFill="1" applyBorder="1"/>
    <xf numFmtId="0" fontId="1" fillId="6" borderId="0" xfId="0" applyFont="1" applyFill="1" applyAlignment="1">
      <alignment horizontal="left"/>
    </xf>
    <xf numFmtId="0" fontId="0" fillId="0" borderId="0" xfId="0" applyFill="1"/>
    <xf numFmtId="0" fontId="0" fillId="6" borderId="0" xfId="0" applyFill="1"/>
    <xf numFmtId="0" fontId="8" fillId="0" borderId="0" xfId="0" applyFont="1" applyAlignment="1"/>
    <xf numFmtId="0" fontId="5" fillId="5" borderId="0" xfId="0" applyFont="1" applyFill="1"/>
    <xf numFmtId="164" fontId="1" fillId="3" borderId="1" xfId="0" applyNumberFormat="1" applyFont="1" applyFill="1" applyBorder="1"/>
    <xf numFmtId="2" fontId="1" fillId="3" borderId="1" xfId="0" applyNumberFormat="1" applyFont="1" applyFill="1" applyBorder="1"/>
    <xf numFmtId="2" fontId="1" fillId="0" borderId="1" xfId="0" applyNumberFormat="1" applyFont="1" applyBorder="1"/>
    <xf numFmtId="2" fontId="0" fillId="4" borderId="1" xfId="0" applyNumberFormat="1" applyFill="1" applyBorder="1"/>
    <xf numFmtId="166" fontId="1" fillId="3" borderId="1" xfId="0" applyNumberFormat="1" applyFont="1" applyFill="1" applyBorder="1"/>
  </cellXfs>
  <cellStyles count="3">
    <cellStyle name="Currency 2" xfId="1"/>
    <cellStyle name="Normal" xfId="0" builtinId="0"/>
    <cellStyle name="Percent 2" xfId="2"/>
  </cellStyles>
  <dxfs count="14"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0" formatCode="General"/>
    </dxf>
    <dxf>
      <fill>
        <patternFill patternType="solid">
          <fgColor indexed="64"/>
          <bgColor rgb="FF00B050"/>
        </patternFill>
      </fill>
    </dxf>
    <dxf>
      <fill>
        <patternFill patternType="solid">
          <fgColor indexed="64"/>
          <bgColor rgb="FF00B050"/>
        </patternFill>
      </fill>
    </dxf>
    <dxf>
      <fill>
        <patternFill patternType="solid">
          <fgColor indexed="64"/>
          <bgColor rgb="FF00B050"/>
        </patternFill>
      </fill>
    </dxf>
    <dxf>
      <fill>
        <patternFill patternType="solid">
          <fgColor indexed="64"/>
          <bgColor rgb="FF00B050"/>
        </patternFill>
      </fill>
    </dxf>
    <dxf>
      <alignment horizontal="left" vertical="bottom" textRotation="0" wrapText="0" indent="0" justifyLastLine="0" shrinkToFit="0" readingOrder="0"/>
    </dxf>
    <dxf>
      <numFmt numFmtId="0" formatCode="General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CCC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StoreROI_Colo1!$A$34</c:f>
              <c:strCache>
                <c:ptCount val="1"/>
                <c:pt idx="0">
                  <c:v>Equallogic Tier1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/>
              <a:lstStyle/>
              <a:p>
                <a:pPr>
                  <a:defRPr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StoreROI_Colo1!$E$33:$M$33</c:f>
              <c:strCache>
                <c:ptCount val="9"/>
                <c:pt idx="0">
                  <c:v>OpEx/week</c:v>
                </c:pt>
                <c:pt idx="1">
                  <c:v>CapEx/week</c:v>
                </c:pt>
                <c:pt idx="2">
                  <c:v>CompCost/week</c:v>
                </c:pt>
                <c:pt idx="3">
                  <c:v>Connectivity/week</c:v>
                </c:pt>
                <c:pt idx="4">
                  <c:v>GB/week</c:v>
                </c:pt>
                <c:pt idx="5">
                  <c:v>GB/year</c:v>
                </c:pt>
                <c:pt idx="6">
                  <c:v>IOPS/week</c:v>
                </c:pt>
                <c:pt idx="7">
                  <c:v>Theoretical GB/week</c:v>
                </c:pt>
                <c:pt idx="8">
                  <c:v>Theoretical GB/year</c:v>
                </c:pt>
              </c:strCache>
            </c:strRef>
          </c:cat>
          <c:val>
            <c:numRef>
              <c:f>StoreROI_Colo1!$E$34:$M$34</c:f>
              <c:numCache>
                <c:formatCode>"$"#,##0.00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1"/>
          <c:tx>
            <c:strRef>
              <c:f>StoreROI_Colo1!$A$35</c:f>
              <c:strCache>
                <c:ptCount val="1"/>
                <c:pt idx="0">
                  <c:v>Compellent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anchor="ctr" anchorCtr="0"/>
              <a:lstStyle/>
              <a:p>
                <a:pPr>
                  <a:defRPr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StoreROI_Colo1!$E$33:$M$33</c:f>
              <c:strCache>
                <c:ptCount val="9"/>
                <c:pt idx="0">
                  <c:v>OpEx/week</c:v>
                </c:pt>
                <c:pt idx="1">
                  <c:v>CapEx/week</c:v>
                </c:pt>
                <c:pt idx="2">
                  <c:v>CompCost/week</c:v>
                </c:pt>
                <c:pt idx="3">
                  <c:v>Connectivity/week</c:v>
                </c:pt>
                <c:pt idx="4">
                  <c:v>GB/week</c:v>
                </c:pt>
                <c:pt idx="5">
                  <c:v>GB/year</c:v>
                </c:pt>
                <c:pt idx="6">
                  <c:v>IOPS/week</c:v>
                </c:pt>
                <c:pt idx="7">
                  <c:v>Theoretical GB/week</c:v>
                </c:pt>
                <c:pt idx="8">
                  <c:v>Theoretical GB/year</c:v>
                </c:pt>
              </c:strCache>
            </c:strRef>
          </c:cat>
          <c:val>
            <c:numRef>
              <c:f>StoreROI_Colo1!$E$35:$M$35</c:f>
              <c:numCache>
                <c:formatCode>"$"#,##0.00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&quot;$&quot;#,##0.0000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5"/>
          <c:order val="2"/>
          <c:tx>
            <c:strRef>
              <c:f>StoreROI_Colo1!$A$36</c:f>
              <c:strCache>
                <c:ptCount val="1"/>
                <c:pt idx="0">
                  <c:v>Tintri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/>
              <a:lstStyle/>
              <a:p>
                <a:pPr>
                  <a:defRPr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StoreROI_Colo1!$E$33:$M$33</c:f>
              <c:strCache>
                <c:ptCount val="9"/>
                <c:pt idx="0">
                  <c:v>OpEx/week</c:v>
                </c:pt>
                <c:pt idx="1">
                  <c:v>CapEx/week</c:v>
                </c:pt>
                <c:pt idx="2">
                  <c:v>CompCost/week</c:v>
                </c:pt>
                <c:pt idx="3">
                  <c:v>Connectivity/week</c:v>
                </c:pt>
                <c:pt idx="4">
                  <c:v>GB/week</c:v>
                </c:pt>
                <c:pt idx="5">
                  <c:v>GB/year</c:v>
                </c:pt>
                <c:pt idx="6">
                  <c:v>IOPS/week</c:v>
                </c:pt>
                <c:pt idx="7">
                  <c:v>Theoretical GB/week</c:v>
                </c:pt>
                <c:pt idx="8">
                  <c:v>Theoretical GB/year</c:v>
                </c:pt>
              </c:strCache>
            </c:strRef>
          </c:cat>
          <c:val>
            <c:numRef>
              <c:f>StoreROI_Colo1!$E$36:$M$36</c:f>
              <c:numCache>
                <c:formatCode>"$"#,##0.00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&quot;$&quot;#,##0.0000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7952"/>
        <c:axId val="175740304"/>
      </c:barChart>
      <c:catAx>
        <c:axId val="175737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5740304"/>
        <c:crosses val="autoZero"/>
        <c:auto val="1"/>
        <c:lblAlgn val="ctr"/>
        <c:lblOffset val="100"/>
        <c:noMultiLvlLbl val="0"/>
      </c:catAx>
      <c:valAx>
        <c:axId val="175740304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175737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128586</xdr:colOff>
      <xdr:row>37</xdr:row>
      <xdr:rowOff>19050</xdr:rowOff>
    </xdr:from>
    <xdr:to>
      <xdr:col>10</xdr:col>
      <xdr:colOff>295274</xdr:colOff>
      <xdr:row>64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MASTER_tbl" displayName="MASTER_tbl" ref="A1:AC136" totalsRowShown="0" headerRowDxfId="13">
  <autoFilter ref="A1:AC136"/>
  <tableColumns count="29">
    <tableColumn id="1" name="UID" dataDxfId="12"/>
    <tableColumn id="2" name="Name" dataDxfId="11"/>
    <tableColumn id="3" name="Asset#"/>
    <tableColumn id="4" name="Serial#"/>
    <tableColumn id="5" name="Location"/>
    <tableColumn id="6" name="Building"/>
    <tableColumn id="7" name="Room"/>
    <tableColumn id="8" name="Dept."/>
    <tableColumn id="9" name="Product#" dataDxfId="10"/>
    <tableColumn id="10" name="Manufacturer"/>
    <tableColumn id="11" name="Part#" dataDxfId="9"/>
    <tableColumn id="12" name="Product Desc."/>
    <tableColumn id="13" name="RU"/>
    <tableColumn id="14" name="Weight(lbs)"/>
    <tableColumn id="15" name="Weight(Kg)"/>
    <tableColumn id="16" name="#ofPorts" dataDxfId="8"/>
    <tableColumn id="17" name="DedupeFactor" dataDxfId="7"/>
    <tableColumn id="18" name="n/a" dataDxfId="6"/>
    <tableColumn id="19" name="Power(w)"/>
    <tableColumn id="20" name="Current-110(A)"/>
    <tableColumn id="21" name="Current-220(A)"/>
    <tableColumn id="22" name="BTU(BTU/h)"/>
    <tableColumn id="23" name="Active" dataDxfId="5">
      <calculatedColumnFormula>IF(ISNA(VLOOKUP(B2,System_Name_InUse_array,1,FALSE)),FALSE,TRUE)</calculatedColumnFormula>
    </tableColumn>
    <tableColumn id="26" name="CapEx" dataDxfId="4"/>
    <tableColumn id="24" name="Support/year" dataDxfId="3"/>
    <tableColumn id="25" name="Maintenance_Hours/year"/>
    <tableColumn id="27" name="OpEx/week" dataDxfId="2">
      <calculatedColumnFormula>SUM((M2*Varibles!$C$8)+((U2*Varibles!$A$3/1000)*(Varibles!$E$8*168.46))+(Y2*3/156)+(Z2*Varibles!$A$12*3/156))</calculatedColumnFormula>
    </tableColumn>
    <tableColumn id="28" name="CapEx/week" dataDxfId="1">
      <calculatedColumnFormula>SUM(X2/156)</calculatedColumnFormula>
    </tableColumn>
    <tableColumn id="29" name="CompleteCost/week" dataDxfId="0">
      <calculatedColumnFormula>SUM(AA2:AB2)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Y286"/>
  <sheetViews>
    <sheetView tabSelected="1" topLeftCell="A28" workbookViewId="0">
      <selection activeCell="M39" sqref="M39"/>
    </sheetView>
  </sheetViews>
  <sheetFormatPr defaultRowHeight="15" x14ac:dyDescent="0.25"/>
  <cols>
    <col min="1" max="1" width="16.5703125" customWidth="1"/>
    <col min="2" max="2" width="17.28515625" customWidth="1"/>
    <col min="3" max="3" width="11.28515625" customWidth="1"/>
    <col min="4" max="4" width="14.85546875" bestFit="1" customWidth="1"/>
    <col min="5" max="5" width="11.7109375" bestFit="1" customWidth="1"/>
    <col min="6" max="6" width="17.42578125" bestFit="1" customWidth="1"/>
    <col min="7" max="7" width="15.85546875" bestFit="1" customWidth="1"/>
    <col min="8" max="8" width="12.42578125" customWidth="1"/>
    <col min="9" max="9" width="11.140625" bestFit="1" customWidth="1"/>
    <col min="10" max="10" width="11" customWidth="1"/>
    <col min="11" max="11" width="11.28515625" customWidth="1"/>
    <col min="12" max="12" width="13.140625" customWidth="1"/>
    <col min="13" max="13" width="10.7109375" style="13" customWidth="1"/>
    <col min="14" max="14" width="11.28515625" style="13" bestFit="1" customWidth="1"/>
    <col min="15" max="15" width="15.85546875" bestFit="1" customWidth="1"/>
    <col min="16" max="16" width="9.85546875" customWidth="1"/>
    <col min="17" max="17" width="11.85546875" customWidth="1"/>
    <col min="18" max="20" width="10.85546875" bestFit="1" customWidth="1"/>
  </cols>
  <sheetData>
    <row r="1" spans="1:25" s="13" customFormat="1" x14ac:dyDescent="0.25">
      <c r="A1" s="24"/>
      <c r="B1" s="25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s="13" customFormat="1" x14ac:dyDescent="0.25">
      <c r="A2" s="22" t="s">
        <v>32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s="13" customFormat="1" x14ac:dyDescent="0.25">
      <c r="A3" s="17" t="s">
        <v>33</v>
      </c>
      <c r="B3" s="17" t="s">
        <v>8</v>
      </c>
      <c r="C3" s="17" t="s">
        <v>34</v>
      </c>
      <c r="D3" s="17" t="s">
        <v>36</v>
      </c>
      <c r="E3" s="17" t="s">
        <v>35</v>
      </c>
      <c r="F3" s="17" t="s">
        <v>41</v>
      </c>
      <c r="G3" s="17" t="s">
        <v>42</v>
      </c>
      <c r="H3" s="17" t="s">
        <v>43</v>
      </c>
      <c r="I3" s="17" t="s">
        <v>44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s="13" customFormat="1" x14ac:dyDescent="0.25">
      <c r="A4" s="10"/>
      <c r="B4" s="17" t="e">
        <f>INDEX(MASTER_tbl[],MATCH(A4,MASTER_tbl[Name],0),9)</f>
        <v>#N/A</v>
      </c>
      <c r="C4" s="17" t="e">
        <f>INDEX(MASTER_tbl[],MATCH(A4,MASTER_tbl[Name],0),16)</f>
        <v>#N/A</v>
      </c>
      <c r="D4" s="10"/>
      <c r="E4" s="9"/>
      <c r="F4" s="20" t="e">
        <f>INDEX(MASTER_tbl[],MATCH(A4,MASTER_tbl[Name],0),29)</f>
        <v>#N/A</v>
      </c>
      <c r="G4" s="20" t="e">
        <f>SUM((F4/C4)+(E4/156))</f>
        <v>#N/A</v>
      </c>
      <c r="H4" s="20" t="e">
        <f>SUM(G4*52)</f>
        <v>#N/A</v>
      </c>
      <c r="I4" s="20" t="e">
        <f>SUM(H4/D4)</f>
        <v>#N/A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s="13" customFormat="1" x14ac:dyDescent="0.25">
      <c r="A5" s="10"/>
      <c r="B5" s="17" t="e">
        <f>INDEX(MASTER_tbl[],MATCH(A5,MASTER_tbl[Name],0),9)</f>
        <v>#N/A</v>
      </c>
      <c r="C5" s="17" t="e">
        <f>INDEX(MASTER_tbl[],MATCH(A5,MASTER_tbl[Name],0),16)</f>
        <v>#N/A</v>
      </c>
      <c r="D5" s="10"/>
      <c r="E5" s="9"/>
      <c r="F5" s="20" t="e">
        <f>INDEX(MASTER_tbl[],MATCH(A5,MASTER_tbl[Name],0),29)</f>
        <v>#N/A</v>
      </c>
      <c r="G5" s="20" t="e">
        <f>SUM((F5/C5)+(E5/156))</f>
        <v>#N/A</v>
      </c>
      <c r="H5" s="20" t="e">
        <f t="shared" ref="H5:H7" si="0">SUM(G5*52)</f>
        <v>#N/A</v>
      </c>
      <c r="I5" s="20" t="e">
        <f t="shared" ref="I5:I7" si="1">SUM(H5/D5)</f>
        <v>#N/A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5" s="13" customFormat="1" x14ac:dyDescent="0.25">
      <c r="A6" s="10"/>
      <c r="B6" s="17" t="e">
        <f>INDEX(MASTER_tbl[],MATCH(A6,MASTER_tbl[Name],0),9)</f>
        <v>#N/A</v>
      </c>
      <c r="C6" s="17" t="e">
        <f>INDEX(MASTER_tbl[],MATCH(A6,MASTER_tbl[Name],0),16)</f>
        <v>#N/A</v>
      </c>
      <c r="D6" s="10"/>
      <c r="E6" s="9"/>
      <c r="F6" s="20" t="e">
        <f>INDEX(MASTER_tbl[],MATCH(A6,MASTER_tbl[Name],0),29)</f>
        <v>#N/A</v>
      </c>
      <c r="G6" s="20" t="e">
        <f>SUM((F6/C6)+(E6/156))</f>
        <v>#N/A</v>
      </c>
      <c r="H6" s="20" t="e">
        <f t="shared" si="0"/>
        <v>#N/A</v>
      </c>
      <c r="I6" s="20" t="e">
        <f t="shared" si="1"/>
        <v>#N/A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s="13" customFormat="1" x14ac:dyDescent="0.25">
      <c r="A7" s="10"/>
      <c r="B7" s="17" t="e">
        <f>INDEX(MASTER_tbl[],MATCH(A7,MASTER_tbl[Name],0),9)</f>
        <v>#N/A</v>
      </c>
      <c r="C7" s="17" t="e">
        <f>INDEX(MASTER_tbl[],MATCH(A7,MASTER_tbl[Name],0),16)</f>
        <v>#N/A</v>
      </c>
      <c r="D7" s="10"/>
      <c r="E7" s="9"/>
      <c r="F7" s="20" t="e">
        <f>INDEX(MASTER_tbl[],MATCH(A7,MASTER_tbl[Name],0),29)</f>
        <v>#N/A</v>
      </c>
      <c r="G7" s="20" t="e">
        <f>SUM((F7/C7)+(E7/156))</f>
        <v>#N/A</v>
      </c>
      <c r="H7" s="20" t="e">
        <f t="shared" si="0"/>
        <v>#N/A</v>
      </c>
      <c r="I7" s="20" t="e">
        <f t="shared" si="1"/>
        <v>#N/A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</row>
    <row r="8" spans="1:25" s="13" customFormat="1" x14ac:dyDescent="0.25">
      <c r="A8" s="24"/>
      <c r="B8" s="25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</row>
    <row r="9" spans="1:25" s="13" customFormat="1" x14ac:dyDescent="0.25">
      <c r="A9" s="24"/>
      <c r="B9" s="25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s="13" customFormat="1" x14ac:dyDescent="0.25">
      <c r="A10" s="24"/>
      <c r="B10" s="25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s="13" customFormat="1" x14ac:dyDescent="0.25">
      <c r="A11" s="22" t="s">
        <v>18</v>
      </c>
      <c r="B11" s="25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s="13" customFormat="1" ht="30" x14ac:dyDescent="0.25">
      <c r="A12" s="17" t="s">
        <v>33</v>
      </c>
      <c r="B12" s="23" t="s">
        <v>8</v>
      </c>
      <c r="C12" s="17" t="s">
        <v>60</v>
      </c>
      <c r="D12" s="15" t="s">
        <v>59</v>
      </c>
      <c r="E12" s="17" t="s">
        <v>61</v>
      </c>
      <c r="F12" s="15" t="s">
        <v>59</v>
      </c>
      <c r="G12" s="17" t="s">
        <v>54</v>
      </c>
      <c r="H12" s="17" t="s">
        <v>49</v>
      </c>
      <c r="I12" s="17" t="s">
        <v>55</v>
      </c>
      <c r="J12" s="17" t="s">
        <v>45</v>
      </c>
      <c r="K12" s="17" t="s">
        <v>56</v>
      </c>
      <c r="L12" s="15" t="s">
        <v>67</v>
      </c>
      <c r="M12" s="17" t="s">
        <v>46</v>
      </c>
      <c r="N12" s="15" t="s">
        <v>38</v>
      </c>
      <c r="O12" s="15" t="s">
        <v>30</v>
      </c>
      <c r="P12" s="15" t="s">
        <v>41</v>
      </c>
      <c r="Q12" s="15" t="s">
        <v>58</v>
      </c>
      <c r="R12" s="17" t="s">
        <v>47</v>
      </c>
      <c r="S12" s="17" t="s">
        <v>48</v>
      </c>
      <c r="T12" s="17" t="s">
        <v>62</v>
      </c>
      <c r="U12" s="12"/>
      <c r="V12" s="12"/>
      <c r="W12" s="12"/>
      <c r="X12" s="12"/>
    </row>
    <row r="13" spans="1:25" s="13" customFormat="1" x14ac:dyDescent="0.25">
      <c r="A13" s="10"/>
      <c r="B13" s="17" t="e">
        <f>INDEX(MASTER_tbl[],MATCH(A13,MASTER_tbl[Name],0),9)</f>
        <v>#N/A</v>
      </c>
      <c r="C13" s="17" t="e">
        <f>INDEX(MASTER_tbl[],MATCH(A13,MASTER_tbl[Name],0),16)</f>
        <v>#N/A</v>
      </c>
      <c r="D13" s="10"/>
      <c r="E13" s="10"/>
      <c r="F13" s="10"/>
      <c r="G13" s="10"/>
      <c r="H13" s="10"/>
      <c r="I13" s="10"/>
      <c r="J13" s="31"/>
      <c r="K13" s="40" t="b">
        <f>IF(J13=10,(((G13/2)*I13)*0.85),IF(J13=5,(((G13-1)*I13)*0.85),IF(J13=6,(((G13-2)*I13)*0.85))))</f>
        <v>0</v>
      </c>
      <c r="L13" s="40" t="e">
        <f>SUM(IF(INDEX(MASTER_tbl[],MATCH(A13,MASTER_tbl[Name],0),17)="n/a",K13,(K13*(INDEX(MASTER_tbl[],MATCH(A13,MASTER_tbl[Name],0),17)))))</f>
        <v>#N/A</v>
      </c>
      <c r="M13" s="40" t="e">
        <f>SUM(((INDEX(DiskSpeed,MATCH(H13,Varibles!$A$17:$A$20,0),2)*G13)*0.5)+((INDEX(DiskSpeed,MATCH(H13,Varibles!$A$17:$A$20,0),2)*G13)*0.5)/INDEX(RAID_tbl,MATCH(J13,Varibles!$A$23:$A$25,0),2))</f>
        <v>#N/A</v>
      </c>
      <c r="N13" s="20" t="e">
        <f>INDEX(MASTER_tbl[],MATCH(A13,MASTER_tbl[Name],0),27)</f>
        <v>#N/A</v>
      </c>
      <c r="O13" s="20" t="e">
        <f>INDEX(MASTER_tbl[],MATCH(A13,MASTER_tbl[Name],0),28)</f>
        <v>#N/A</v>
      </c>
      <c r="P13" s="20" t="e">
        <f>INDEX(MASTER_tbl[],MATCH(A13,MASTER_tbl[Name],0),29)</f>
        <v>#N/A</v>
      </c>
      <c r="Q13" s="20" t="e">
        <f t="shared" ref="Q13:Q30" si="2">SUM(INDEX(NetworkConnectivityCost_tbl,MATCH(D13,$A$4:$A$9,0),7)*C13+INDEX(NetworkConnectivityCost_tbl,MATCH(F13,$A$4:$A$9,0),7)*E13)</f>
        <v>#N/A</v>
      </c>
      <c r="R13" s="20" t="e">
        <f t="shared" ref="R13:R30" si="3">SUM(((P13+Q13)*156)/(K13*0.9)/156)</f>
        <v>#N/A</v>
      </c>
      <c r="S13" s="20" t="e">
        <f>SUM(R13*52)</f>
        <v>#N/A</v>
      </c>
      <c r="T13" s="20" t="e">
        <f>SUM((((P13+Q13)*156)/M13)/156)</f>
        <v>#N/A</v>
      </c>
      <c r="U13" s="12"/>
      <c r="V13" s="12"/>
      <c r="W13" s="12"/>
      <c r="X13" s="12"/>
    </row>
    <row r="14" spans="1:25" s="13" customFormat="1" x14ac:dyDescent="0.25">
      <c r="A14" s="10"/>
      <c r="B14" s="17" t="e">
        <f>INDEX(MASTER_tbl[],MATCH(A14,MASTER_tbl[Name],0),9)</f>
        <v>#N/A</v>
      </c>
      <c r="C14" s="17" t="e">
        <f>INDEX(MASTER_tbl[],MATCH(A14,MASTER_tbl[Name],0),16)</f>
        <v>#N/A</v>
      </c>
      <c r="D14" s="10"/>
      <c r="E14" s="10"/>
      <c r="F14" s="10"/>
      <c r="G14" s="10"/>
      <c r="H14" s="10"/>
      <c r="I14" s="10"/>
      <c r="J14" s="31"/>
      <c r="K14" s="40" t="b">
        <f t="shared" ref="K14:K16" si="4">IF(J14=10,(((G14/2)*I14)*0.85),IF(J14=5,(((G14-1)*I14)*0.85),IF(J14=6,(((G14-2)*I14)*0.85))))</f>
        <v>0</v>
      </c>
      <c r="L14" s="40" t="e">
        <f>SUM(IF(INDEX(MASTER_tbl[],MATCH(A14,MASTER_tbl[Name],0),17)="n/a",K14,(K14*(INDEX(MASTER_tbl[],MATCH(A14,MASTER_tbl[Name],0),17)))))</f>
        <v>#N/A</v>
      </c>
      <c r="M14" s="40" t="e">
        <f>SUM(((INDEX(DiskSpeed,MATCH(H14,Varibles!$A$17:$A$20,0),2)*G14)*0.5)+((INDEX(DiskSpeed,MATCH(H14,Varibles!$A$17:$A$20,0),2)*G14)*0.5)/INDEX(RAID_tbl,MATCH(J14,Varibles!$A$23:$A$25,0),2))</f>
        <v>#N/A</v>
      </c>
      <c r="N14" s="20" t="e">
        <f>INDEX(MASTER_tbl[],MATCH(A14,MASTER_tbl[Name],0),27)</f>
        <v>#N/A</v>
      </c>
      <c r="O14" s="20" t="e">
        <f>INDEX(MASTER_tbl[],MATCH(A14,MASTER_tbl[Name],0),28)</f>
        <v>#N/A</v>
      </c>
      <c r="P14" s="20" t="e">
        <f>INDEX(MASTER_tbl[],MATCH(A14,MASTER_tbl[Name],0),29)</f>
        <v>#N/A</v>
      </c>
      <c r="Q14" s="20" t="e">
        <f t="shared" si="2"/>
        <v>#N/A</v>
      </c>
      <c r="R14" s="20" t="e">
        <f t="shared" si="3"/>
        <v>#N/A</v>
      </c>
      <c r="S14" s="20" t="e">
        <f t="shared" ref="S14:S16" si="5">SUM(R14*52)</f>
        <v>#N/A</v>
      </c>
      <c r="T14" s="20" t="e">
        <f t="shared" ref="T14:T16" si="6">SUM((((P14+Q14)*156)/M14)/156)</f>
        <v>#N/A</v>
      </c>
      <c r="U14" s="12"/>
      <c r="V14" s="12"/>
      <c r="W14" s="12"/>
      <c r="X14" s="12"/>
    </row>
    <row r="15" spans="1:25" s="13" customFormat="1" x14ac:dyDescent="0.25">
      <c r="A15" s="10"/>
      <c r="B15" s="17" t="e">
        <f>INDEX(MASTER_tbl[],MATCH(A15,MASTER_tbl[Name],0),9)</f>
        <v>#N/A</v>
      </c>
      <c r="C15" s="17" t="e">
        <f>INDEX(MASTER_tbl[],MATCH(A15,MASTER_tbl[Name],0),16)</f>
        <v>#N/A</v>
      </c>
      <c r="D15" s="10"/>
      <c r="E15" s="10"/>
      <c r="F15" s="10"/>
      <c r="G15" s="10"/>
      <c r="H15" s="10"/>
      <c r="I15" s="10"/>
      <c r="J15" s="31"/>
      <c r="K15" s="40" t="b">
        <f t="shared" si="4"/>
        <v>0</v>
      </c>
      <c r="L15" s="40" t="e">
        <f>SUM(IF(INDEX(MASTER_tbl[],MATCH(A15,MASTER_tbl[Name],0),17)="n/a",K15,(K15*(INDEX(MASTER_tbl[],MATCH(A15,MASTER_tbl[Name],0),17)))))</f>
        <v>#N/A</v>
      </c>
      <c r="M15" s="40" t="e">
        <f>SUM(((INDEX(DiskSpeed,MATCH(H15,Varibles!$A$17:$A$20,0),2)*G15)*0.5)+((INDEX(DiskSpeed,MATCH(H15,Varibles!$A$17:$A$20,0),2)*G15)*0.5)/INDEX(RAID_tbl,MATCH(J15,Varibles!$A$23:$A$25,0),2))</f>
        <v>#N/A</v>
      </c>
      <c r="N15" s="20" t="e">
        <f>INDEX(MASTER_tbl[],MATCH(A15,MASTER_tbl[Name],0),27)</f>
        <v>#N/A</v>
      </c>
      <c r="O15" s="20" t="e">
        <f>INDEX(MASTER_tbl[],MATCH(A15,MASTER_tbl[Name],0),28)</f>
        <v>#N/A</v>
      </c>
      <c r="P15" s="20" t="e">
        <f>INDEX(MASTER_tbl[],MATCH(A15,MASTER_tbl[Name],0),29)</f>
        <v>#N/A</v>
      </c>
      <c r="Q15" s="20" t="e">
        <f t="shared" si="2"/>
        <v>#N/A</v>
      </c>
      <c r="R15" s="20" t="e">
        <f t="shared" si="3"/>
        <v>#N/A</v>
      </c>
      <c r="S15" s="20" t="e">
        <f t="shared" si="5"/>
        <v>#N/A</v>
      </c>
      <c r="T15" s="20" t="e">
        <f t="shared" si="6"/>
        <v>#N/A</v>
      </c>
      <c r="U15" s="12"/>
      <c r="V15" s="12"/>
      <c r="W15" s="12"/>
      <c r="X15" s="12"/>
    </row>
    <row r="16" spans="1:25" s="13" customFormat="1" x14ac:dyDescent="0.25">
      <c r="A16" s="10"/>
      <c r="B16" s="17" t="e">
        <f>INDEX(MASTER_tbl[],MATCH(A16,MASTER_tbl[Name],0),9)</f>
        <v>#N/A</v>
      </c>
      <c r="C16" s="17" t="e">
        <f>INDEX(MASTER_tbl[],MATCH(A16,MASTER_tbl[Name],0),16)</f>
        <v>#N/A</v>
      </c>
      <c r="D16" s="10"/>
      <c r="E16" s="10"/>
      <c r="F16" s="10"/>
      <c r="G16" s="10"/>
      <c r="H16" s="10"/>
      <c r="I16" s="10"/>
      <c r="J16" s="31"/>
      <c r="K16" s="40" t="b">
        <f t="shared" si="4"/>
        <v>0</v>
      </c>
      <c r="L16" s="40" t="e">
        <f>SUM(IF(INDEX(MASTER_tbl[],MATCH(A16,MASTER_tbl[Name],0),17)="n/a",K16,(K16*(INDEX(MASTER_tbl[],MATCH(A16,MASTER_tbl[Name],0),17)))))</f>
        <v>#N/A</v>
      </c>
      <c r="M16" s="40" t="e">
        <f>SUM(((INDEX(DiskSpeed,MATCH(H16,Varibles!$A$17:$A$20,0),2)*G16)*0.5)+((INDEX(DiskSpeed,MATCH(H16,Varibles!$A$17:$A$20,0),2)*G16)*0.5)/INDEX(RAID_tbl,MATCH(J16,Varibles!$A$23:$A$25,0),2))</f>
        <v>#N/A</v>
      </c>
      <c r="N16" s="20" t="e">
        <f>INDEX(MASTER_tbl[],MATCH(A16,MASTER_tbl[Name],0),27)</f>
        <v>#N/A</v>
      </c>
      <c r="O16" s="20" t="e">
        <f>INDEX(MASTER_tbl[],MATCH(A16,MASTER_tbl[Name],0),28)</f>
        <v>#N/A</v>
      </c>
      <c r="P16" s="20" t="e">
        <f>INDEX(MASTER_tbl[],MATCH(A16,MASTER_tbl[Name],0),29)</f>
        <v>#N/A</v>
      </c>
      <c r="Q16" s="20" t="e">
        <f t="shared" si="2"/>
        <v>#N/A</v>
      </c>
      <c r="R16" s="20" t="e">
        <f t="shared" si="3"/>
        <v>#N/A</v>
      </c>
      <c r="S16" s="20" t="e">
        <f t="shared" si="5"/>
        <v>#N/A</v>
      </c>
      <c r="T16" s="20" t="e">
        <f t="shared" si="6"/>
        <v>#N/A</v>
      </c>
      <c r="U16" s="12"/>
      <c r="V16" s="12"/>
      <c r="W16" s="12"/>
      <c r="X16" s="12"/>
    </row>
    <row r="17" spans="1:25" s="13" customFormat="1" x14ac:dyDescent="0.25">
      <c r="A17" s="10"/>
      <c r="B17" s="17" t="e">
        <f>INDEX(MASTER_tbl[],MATCH(A17,MASTER_tbl[Name],0),9)</f>
        <v>#N/A</v>
      </c>
      <c r="C17" s="17" t="e">
        <f>INDEX(MASTER_tbl[],MATCH(A17,MASTER_tbl[Name],0),16)</f>
        <v>#N/A</v>
      </c>
      <c r="D17" s="10"/>
      <c r="E17" s="10"/>
      <c r="F17" s="10"/>
      <c r="G17" s="10"/>
      <c r="H17" s="10"/>
      <c r="I17" s="10"/>
      <c r="J17" s="31"/>
      <c r="K17" s="40" t="b">
        <f t="shared" ref="K17" si="7">IF(J17=10,(((G17/2)*I17)*0.85),IF(J17=5,(((G17-1)*I17)*0.85),IF(J17=6,(((G17-2)*I17)*0.85))))</f>
        <v>0</v>
      </c>
      <c r="L17" s="40" t="e">
        <f>SUM(IF(INDEX(MASTER_tbl[],MATCH(A17,MASTER_tbl[Name],0),17)="n/a",K17,(K17*(INDEX(MASTER_tbl[],MATCH(A17,MASTER_tbl[Name],0),17)))))</f>
        <v>#N/A</v>
      </c>
      <c r="M17" s="40" t="e">
        <f>SUM(((INDEX(DiskSpeed,MATCH(H17,Varibles!$A$17:$A$20,0),2)*G17)*0.5)+((INDEX(DiskSpeed,MATCH(H17,Varibles!$A$17:$A$20,0),2)*G17)*0.5)/INDEX(RAID_tbl,MATCH(J17,Varibles!$A$23:$A$25,0),2))</f>
        <v>#N/A</v>
      </c>
      <c r="N17" s="20" t="e">
        <f>INDEX(MASTER_tbl[],MATCH(A17,MASTER_tbl[Name],0),27)</f>
        <v>#N/A</v>
      </c>
      <c r="O17" s="20" t="e">
        <f>INDEX(MASTER_tbl[],MATCH(A17,MASTER_tbl[Name],0),28)</f>
        <v>#N/A</v>
      </c>
      <c r="P17" s="20" t="e">
        <f>INDEX(MASTER_tbl[],MATCH(A17,MASTER_tbl[Name],0),29)</f>
        <v>#N/A</v>
      </c>
      <c r="Q17" s="20" t="e">
        <f t="shared" si="2"/>
        <v>#N/A</v>
      </c>
      <c r="R17" s="20" t="e">
        <f t="shared" si="3"/>
        <v>#N/A</v>
      </c>
      <c r="S17" s="20" t="e">
        <f t="shared" ref="S17" si="8">SUM(R17*52)</f>
        <v>#N/A</v>
      </c>
      <c r="T17" s="20" t="e">
        <f t="shared" ref="T17" si="9">SUM((((P17+Q17)*156)/M17)/156)</f>
        <v>#N/A</v>
      </c>
      <c r="U17" s="12"/>
      <c r="V17" s="12"/>
      <c r="W17" s="12"/>
      <c r="X17" s="12"/>
      <c r="Y17" s="12"/>
    </row>
    <row r="18" spans="1:25" s="13" customFormat="1" x14ac:dyDescent="0.25">
      <c r="A18" s="10"/>
      <c r="B18" s="17" t="e">
        <f>INDEX(MASTER_tbl[],MATCH(A18,MASTER_tbl[Name],0),9)</f>
        <v>#N/A</v>
      </c>
      <c r="C18" s="17" t="e">
        <f>INDEX(MASTER_tbl[],MATCH(A18,MASTER_tbl[Name],0),16)</f>
        <v>#N/A</v>
      </c>
      <c r="D18" s="10"/>
      <c r="E18" s="10"/>
      <c r="F18" s="10"/>
      <c r="G18" s="10"/>
      <c r="H18" s="10"/>
      <c r="I18" s="10"/>
      <c r="J18" s="31"/>
      <c r="K18" s="40" t="b">
        <f t="shared" ref="K18" si="10">IF(J18=10,(((G18/2)*I18)*0.85),IF(J18=5,(((G18-1)*I18)*0.85),IF(J18=6,(((G18-2)*I18)*0.85))))</f>
        <v>0</v>
      </c>
      <c r="L18" s="40" t="e">
        <f>SUM(IF(INDEX(MASTER_tbl[],MATCH(A18,MASTER_tbl[Name],0),17)="n/a",K18,(K18*(INDEX(MASTER_tbl[],MATCH(A18,MASTER_tbl[Name],0),17)))))</f>
        <v>#N/A</v>
      </c>
      <c r="M18" s="40" t="e">
        <f>SUM(((INDEX(DiskSpeed,MATCH(H18,Varibles!$A$17:$A$20,0),2)*G18)*0.5)+((INDEX(DiskSpeed,MATCH(H18,Varibles!$A$17:$A$20,0),2)*G18)*0.5)/INDEX(RAID_tbl,MATCH(J18,Varibles!$A$23:$A$25,0),2))</f>
        <v>#N/A</v>
      </c>
      <c r="N18" s="20" t="e">
        <f>INDEX(MASTER_tbl[],MATCH(A18,MASTER_tbl[Name],0),27)</f>
        <v>#N/A</v>
      </c>
      <c r="O18" s="20" t="e">
        <f>INDEX(MASTER_tbl[],MATCH(A18,MASTER_tbl[Name],0),28)</f>
        <v>#N/A</v>
      </c>
      <c r="P18" s="20" t="e">
        <f>INDEX(MASTER_tbl[],MATCH(A18,MASTER_tbl[Name],0),29)</f>
        <v>#N/A</v>
      </c>
      <c r="Q18" s="20" t="e">
        <f t="shared" si="2"/>
        <v>#N/A</v>
      </c>
      <c r="R18" s="20" t="e">
        <f t="shared" si="3"/>
        <v>#N/A</v>
      </c>
      <c r="S18" s="20" t="e">
        <f t="shared" ref="S18" si="11">SUM(R18*52)</f>
        <v>#N/A</v>
      </c>
      <c r="T18" s="20" t="e">
        <f t="shared" ref="T18" si="12">SUM((((P18+Q18)*156)/M18)/156)</f>
        <v>#N/A</v>
      </c>
      <c r="U18" s="12"/>
      <c r="V18" s="12"/>
      <c r="W18" s="12"/>
      <c r="X18" s="12"/>
      <c r="Y18" s="12"/>
    </row>
    <row r="19" spans="1:25" s="13" customFormat="1" x14ac:dyDescent="0.25">
      <c r="A19" s="10"/>
      <c r="B19" s="17" t="e">
        <f>INDEX(MASTER_tbl[],MATCH(A19,MASTER_tbl[Name],0),9)</f>
        <v>#N/A</v>
      </c>
      <c r="C19" s="17" t="e">
        <f>INDEX(MASTER_tbl[],MATCH(A19,MASTER_tbl[Name],0),16)</f>
        <v>#N/A</v>
      </c>
      <c r="D19" s="10"/>
      <c r="E19" s="10"/>
      <c r="F19" s="10"/>
      <c r="G19" s="10"/>
      <c r="H19" s="10"/>
      <c r="I19" s="10"/>
      <c r="J19" s="31"/>
      <c r="K19" s="40" t="b">
        <f t="shared" ref="K19:K25" si="13">IF(J19=10,(((G19/2)*I19)*0.85),IF(J19=5,(((G19-1)*I19)*0.85),IF(J19=6,(((G19-2)*I19)*0.85))))</f>
        <v>0</v>
      </c>
      <c r="L19" s="40" t="e">
        <f>SUM(IF(INDEX(MASTER_tbl[],MATCH(A19,MASTER_tbl[Name],0),17)="n/a",K19,(K19*(INDEX(MASTER_tbl[],MATCH(A19,MASTER_tbl[Name],0),17)))))</f>
        <v>#N/A</v>
      </c>
      <c r="M19" s="40" t="e">
        <f>SUM(((INDEX(DiskSpeed,MATCH(H19,Varibles!$A$17:$A$20,0),2)*G19)*0.5)+((INDEX(DiskSpeed,MATCH(H19,Varibles!$A$17:$A$20,0),2)*G19)*0.5)/INDEX(RAID_tbl,MATCH(J19,Varibles!$A$23:$A$25,0),2))</f>
        <v>#N/A</v>
      </c>
      <c r="N19" s="20" t="e">
        <f>INDEX(MASTER_tbl[],MATCH(A19,MASTER_tbl[Name],0),27)</f>
        <v>#N/A</v>
      </c>
      <c r="O19" s="20" t="e">
        <f>INDEX(MASTER_tbl[],MATCH(A19,MASTER_tbl[Name],0),28)</f>
        <v>#N/A</v>
      </c>
      <c r="P19" s="20" t="e">
        <f>INDEX(MASTER_tbl[],MATCH(A19,MASTER_tbl[Name],0),29)</f>
        <v>#N/A</v>
      </c>
      <c r="Q19" s="20" t="e">
        <f t="shared" si="2"/>
        <v>#N/A</v>
      </c>
      <c r="R19" s="20" t="e">
        <f t="shared" si="3"/>
        <v>#N/A</v>
      </c>
      <c r="S19" s="20" t="e">
        <f t="shared" ref="S19:S25" si="14">SUM(R19*52)</f>
        <v>#N/A</v>
      </c>
      <c r="T19" s="20" t="e">
        <f t="shared" ref="T19:T25" si="15">SUM((((P19+Q19)*156)/M19)/156)</f>
        <v>#N/A</v>
      </c>
      <c r="U19" s="12"/>
      <c r="V19" s="12"/>
      <c r="W19" s="12"/>
      <c r="X19" s="12"/>
      <c r="Y19" s="12"/>
    </row>
    <row r="20" spans="1:25" s="13" customFormat="1" x14ac:dyDescent="0.25">
      <c r="A20" s="10"/>
      <c r="B20" s="17" t="e">
        <f>INDEX(MASTER_tbl[],MATCH(A20,MASTER_tbl[Name],0),9)</f>
        <v>#N/A</v>
      </c>
      <c r="C20" s="17" t="e">
        <f>INDEX(MASTER_tbl[],MATCH(A20,MASTER_tbl[Name],0),16)</f>
        <v>#N/A</v>
      </c>
      <c r="D20" s="10"/>
      <c r="E20" s="10"/>
      <c r="F20" s="10"/>
      <c r="G20" s="10"/>
      <c r="H20" s="10"/>
      <c r="I20" s="10"/>
      <c r="J20" s="31"/>
      <c r="K20" s="40" t="b">
        <f t="shared" si="13"/>
        <v>0</v>
      </c>
      <c r="L20" s="40" t="e">
        <f>SUM(IF(INDEX(MASTER_tbl[],MATCH(A20,MASTER_tbl[Name],0),17)="n/a",K20,(K20*(INDEX(MASTER_tbl[],MATCH(A20,MASTER_tbl[Name],0),17)))))</f>
        <v>#N/A</v>
      </c>
      <c r="M20" s="40" t="e">
        <f>SUM(((INDEX(DiskSpeed,MATCH(H20,Varibles!$A$17:$A$20,0),2)*G20)*0.5)+((INDEX(DiskSpeed,MATCH(H20,Varibles!$A$17:$A$20,0),2)*G20)*0.5)/INDEX(RAID_tbl,MATCH(J20,Varibles!$A$23:$A$25,0),2))</f>
        <v>#N/A</v>
      </c>
      <c r="N20" s="20" t="e">
        <f>INDEX(MASTER_tbl[],MATCH(A20,MASTER_tbl[Name],0),27)</f>
        <v>#N/A</v>
      </c>
      <c r="O20" s="20" t="e">
        <f>INDEX(MASTER_tbl[],MATCH(A20,MASTER_tbl[Name],0),28)</f>
        <v>#N/A</v>
      </c>
      <c r="P20" s="20" t="e">
        <f>INDEX(MASTER_tbl[],MATCH(A20,MASTER_tbl[Name],0),29)</f>
        <v>#N/A</v>
      </c>
      <c r="Q20" s="20" t="e">
        <f t="shared" si="2"/>
        <v>#N/A</v>
      </c>
      <c r="R20" s="20" t="e">
        <f t="shared" si="3"/>
        <v>#N/A</v>
      </c>
      <c r="S20" s="20" t="e">
        <f t="shared" si="14"/>
        <v>#N/A</v>
      </c>
      <c r="T20" s="20" t="e">
        <f t="shared" si="15"/>
        <v>#N/A</v>
      </c>
      <c r="U20" s="12"/>
      <c r="V20" s="12"/>
      <c r="W20" s="12"/>
      <c r="X20" s="12"/>
      <c r="Y20" s="12"/>
    </row>
    <row r="21" spans="1:25" s="13" customFormat="1" x14ac:dyDescent="0.25">
      <c r="A21" s="10"/>
      <c r="B21" s="17" t="e">
        <f>INDEX(MASTER_tbl[],MATCH(A21,MASTER_tbl[Name],0),9)</f>
        <v>#N/A</v>
      </c>
      <c r="C21" s="17" t="e">
        <f>INDEX(MASTER_tbl[],MATCH(A21,MASTER_tbl[Name],0),16)</f>
        <v>#N/A</v>
      </c>
      <c r="D21" s="10"/>
      <c r="E21" s="10"/>
      <c r="F21" s="10"/>
      <c r="G21" s="10"/>
      <c r="H21" s="10"/>
      <c r="I21" s="10"/>
      <c r="J21" s="31"/>
      <c r="K21" s="40" t="b">
        <f t="shared" si="13"/>
        <v>0</v>
      </c>
      <c r="L21" s="40" t="e">
        <f>SUM(IF(INDEX(MASTER_tbl[],MATCH(A21,MASTER_tbl[Name],0),17)="n/a",K21,(K21*(INDEX(MASTER_tbl[],MATCH(A21,MASTER_tbl[Name],0),17)))))</f>
        <v>#N/A</v>
      </c>
      <c r="M21" s="40" t="e">
        <f>SUM(((INDEX(DiskSpeed,MATCH(H21,Varibles!$A$17:$A$20,0),2)*G21)*0.5)+((INDEX(DiskSpeed,MATCH(H21,Varibles!$A$17:$A$20,0),2)*G21)*0.5)/INDEX(RAID_tbl,MATCH(J21,Varibles!$A$23:$A$25,0),2))</f>
        <v>#N/A</v>
      </c>
      <c r="N21" s="20" t="e">
        <f>INDEX(MASTER_tbl[],MATCH(A21,MASTER_tbl[Name],0),27)</f>
        <v>#N/A</v>
      </c>
      <c r="O21" s="20" t="e">
        <f>INDEX(MASTER_tbl[],MATCH(A21,MASTER_tbl[Name],0),28)</f>
        <v>#N/A</v>
      </c>
      <c r="P21" s="20" t="e">
        <f>INDEX(MASTER_tbl[],MATCH(A21,MASTER_tbl[Name],0),29)</f>
        <v>#N/A</v>
      </c>
      <c r="Q21" s="20" t="e">
        <f t="shared" si="2"/>
        <v>#N/A</v>
      </c>
      <c r="R21" s="20" t="e">
        <f t="shared" si="3"/>
        <v>#N/A</v>
      </c>
      <c r="S21" s="20" t="e">
        <f t="shared" si="14"/>
        <v>#N/A</v>
      </c>
      <c r="T21" s="20" t="e">
        <f t="shared" si="15"/>
        <v>#N/A</v>
      </c>
      <c r="U21" s="12"/>
      <c r="V21" s="12"/>
      <c r="W21" s="12"/>
      <c r="X21" s="12"/>
      <c r="Y21" s="12"/>
    </row>
    <row r="22" spans="1:25" s="13" customFormat="1" x14ac:dyDescent="0.25">
      <c r="A22" s="10"/>
      <c r="B22" s="17" t="e">
        <f>INDEX(MASTER_tbl[],MATCH(A22,MASTER_tbl[Name],0),9)</f>
        <v>#N/A</v>
      </c>
      <c r="C22" s="17" t="e">
        <f>INDEX(MASTER_tbl[],MATCH(A22,MASTER_tbl[Name],0),16)</f>
        <v>#N/A</v>
      </c>
      <c r="D22" s="10"/>
      <c r="E22" s="10"/>
      <c r="F22" s="10"/>
      <c r="G22" s="10"/>
      <c r="H22" s="10"/>
      <c r="I22" s="10"/>
      <c r="J22" s="31"/>
      <c r="K22" s="40" t="b">
        <f t="shared" si="13"/>
        <v>0</v>
      </c>
      <c r="L22" s="40" t="e">
        <f>SUM(IF(INDEX(MASTER_tbl[],MATCH(A22,MASTER_tbl[Name],0),17)="n/a",K22,(K22*(INDEX(MASTER_tbl[],MATCH(A22,MASTER_tbl[Name],0),17)))))</f>
        <v>#N/A</v>
      </c>
      <c r="M22" s="40" t="e">
        <f>SUM(((INDEX(DiskSpeed,MATCH(H22,Varibles!$A$17:$A$20,0),2)*G22)*0.5)+((INDEX(DiskSpeed,MATCH(H22,Varibles!$A$17:$A$20,0),2)*G22)*0.5)/INDEX(RAID_tbl,MATCH(J22,Varibles!$A$23:$A$25,0),2))</f>
        <v>#N/A</v>
      </c>
      <c r="N22" s="20" t="e">
        <f>INDEX(MASTER_tbl[],MATCH(A22,MASTER_tbl[Name],0),27)</f>
        <v>#N/A</v>
      </c>
      <c r="O22" s="20" t="e">
        <f>INDEX(MASTER_tbl[],MATCH(A22,MASTER_tbl[Name],0),28)</f>
        <v>#N/A</v>
      </c>
      <c r="P22" s="20" t="e">
        <f>INDEX(MASTER_tbl[],MATCH(A22,MASTER_tbl[Name],0),29)</f>
        <v>#N/A</v>
      </c>
      <c r="Q22" s="20" t="e">
        <f t="shared" si="2"/>
        <v>#N/A</v>
      </c>
      <c r="R22" s="20" t="e">
        <f t="shared" si="3"/>
        <v>#N/A</v>
      </c>
      <c r="S22" s="20" t="e">
        <f t="shared" si="14"/>
        <v>#N/A</v>
      </c>
      <c r="T22" s="20" t="e">
        <f t="shared" si="15"/>
        <v>#N/A</v>
      </c>
      <c r="U22" s="12"/>
      <c r="V22" s="12"/>
      <c r="W22" s="12"/>
      <c r="X22" s="12"/>
      <c r="Y22" s="12"/>
    </row>
    <row r="23" spans="1:25" s="13" customFormat="1" x14ac:dyDescent="0.25">
      <c r="A23" s="10"/>
      <c r="B23" s="17" t="e">
        <f>INDEX(MASTER_tbl[],MATCH(A23,MASTER_tbl[Name],0),9)</f>
        <v>#N/A</v>
      </c>
      <c r="C23" s="17" t="e">
        <f>INDEX(MASTER_tbl[],MATCH(A23,MASTER_tbl[Name],0),16)</f>
        <v>#N/A</v>
      </c>
      <c r="D23" s="10"/>
      <c r="E23" s="10"/>
      <c r="F23" s="10"/>
      <c r="G23" s="10"/>
      <c r="H23" s="10"/>
      <c r="I23" s="10"/>
      <c r="J23" s="31"/>
      <c r="K23" s="40" t="b">
        <f t="shared" ref="K23" si="16">IF(J23=10,(((G23/2)*I23)*0.85),IF(J23=5,(((G23-1)*I23)*0.85),IF(J23=6,(((G23-2)*I23)*0.85))))</f>
        <v>0</v>
      </c>
      <c r="L23" s="40" t="e">
        <f>SUM(IF(INDEX(MASTER_tbl[],MATCH(A23,MASTER_tbl[Name],0),17)="n/a",K23,(K23*(INDEX(MASTER_tbl[],MATCH(A23,MASTER_tbl[Name],0),17)))))</f>
        <v>#N/A</v>
      </c>
      <c r="M23" s="40" t="e">
        <f>SUM(((INDEX(DiskSpeed,MATCH(H23,Varibles!$A$17:$A$20,0),2)*G23)*0.5)+((INDEX(DiskSpeed,MATCH(H23,Varibles!$A$17:$A$20,0),2)*G23)*0.5)/INDEX(RAID_tbl,MATCH(J23,Varibles!$A$23:$A$25,0),2))</f>
        <v>#N/A</v>
      </c>
      <c r="N23" s="20" t="e">
        <f>INDEX(MASTER_tbl[],MATCH(A23,MASTER_tbl[Name],0),27)</f>
        <v>#N/A</v>
      </c>
      <c r="O23" s="20" t="e">
        <f>INDEX(MASTER_tbl[],MATCH(A23,MASTER_tbl[Name],0),28)</f>
        <v>#N/A</v>
      </c>
      <c r="P23" s="20" t="e">
        <f>INDEX(MASTER_tbl[],MATCH(A23,MASTER_tbl[Name],0),29)</f>
        <v>#N/A</v>
      </c>
      <c r="Q23" s="20" t="e">
        <f t="shared" si="2"/>
        <v>#N/A</v>
      </c>
      <c r="R23" s="20" t="e">
        <f t="shared" si="3"/>
        <v>#N/A</v>
      </c>
      <c r="S23" s="20" t="e">
        <f t="shared" ref="S23" si="17">SUM(R23*52)</f>
        <v>#N/A</v>
      </c>
      <c r="T23" s="20" t="e">
        <f t="shared" ref="T23" si="18">SUM((((P23+Q23)*156)/M23)/156)</f>
        <v>#N/A</v>
      </c>
      <c r="U23" s="12"/>
      <c r="V23" s="12"/>
      <c r="W23" s="12"/>
      <c r="X23" s="12"/>
      <c r="Y23" s="12"/>
    </row>
    <row r="24" spans="1:25" s="13" customFormat="1" x14ac:dyDescent="0.25">
      <c r="A24" s="10"/>
      <c r="B24" s="17" t="e">
        <f>INDEX(MASTER_tbl[],MATCH(A24,MASTER_tbl[Name],0),9)</f>
        <v>#N/A</v>
      </c>
      <c r="C24" s="17" t="e">
        <f>INDEX(MASTER_tbl[],MATCH(A24,MASTER_tbl[Name],0),16)</f>
        <v>#N/A</v>
      </c>
      <c r="D24" s="10"/>
      <c r="E24" s="10"/>
      <c r="F24" s="10"/>
      <c r="G24" s="10"/>
      <c r="H24" s="10"/>
      <c r="I24" s="10"/>
      <c r="J24" s="31"/>
      <c r="K24" s="40" t="b">
        <f t="shared" si="13"/>
        <v>0</v>
      </c>
      <c r="L24" s="40" t="e">
        <f>SUM(IF(INDEX(MASTER_tbl[],MATCH(A24,MASTER_tbl[Name],0),17)="n/a",K24,(K24*(INDEX(MASTER_tbl[],MATCH(A24,MASTER_tbl[Name],0),17)))))</f>
        <v>#N/A</v>
      </c>
      <c r="M24" s="40" t="e">
        <f>SUM(((INDEX(DiskSpeed,MATCH(H24,Varibles!$A$17:$A$20,0),2)*G24)*0.5)+((INDEX(DiskSpeed,MATCH(H24,Varibles!$A$17:$A$20,0),2)*G24)*0.5)/INDEX(RAID_tbl,MATCH(J24,Varibles!$A$23:$A$25,0),2))</f>
        <v>#N/A</v>
      </c>
      <c r="N24" s="20" t="e">
        <f>INDEX(MASTER_tbl[],MATCH(A24,MASTER_tbl[Name],0),27)</f>
        <v>#N/A</v>
      </c>
      <c r="O24" s="20" t="e">
        <f>INDEX(MASTER_tbl[],MATCH(A24,MASTER_tbl[Name],0),28)</f>
        <v>#N/A</v>
      </c>
      <c r="P24" s="20" t="e">
        <f>INDEX(MASTER_tbl[],MATCH(A24,MASTER_tbl[Name],0),29)</f>
        <v>#N/A</v>
      </c>
      <c r="Q24" s="20" t="e">
        <f t="shared" si="2"/>
        <v>#N/A</v>
      </c>
      <c r="R24" s="20" t="e">
        <f t="shared" si="3"/>
        <v>#N/A</v>
      </c>
      <c r="S24" s="20" t="e">
        <f t="shared" si="14"/>
        <v>#N/A</v>
      </c>
      <c r="T24" s="20" t="e">
        <f t="shared" si="15"/>
        <v>#N/A</v>
      </c>
      <c r="U24" s="12"/>
      <c r="V24" s="12"/>
      <c r="W24" s="12"/>
      <c r="X24" s="12"/>
      <c r="Y24" s="12"/>
    </row>
    <row r="25" spans="1:25" s="13" customFormat="1" x14ac:dyDescent="0.25">
      <c r="A25" s="10"/>
      <c r="B25" s="17" t="e">
        <f>INDEX(MASTER_tbl[],MATCH(A25,MASTER_tbl[Name],0),9)</f>
        <v>#N/A</v>
      </c>
      <c r="C25" s="17" t="e">
        <f>INDEX(MASTER_tbl[],MATCH(A25,MASTER_tbl[Name],0),16)</f>
        <v>#N/A</v>
      </c>
      <c r="D25" s="10"/>
      <c r="E25" s="10"/>
      <c r="F25" s="10"/>
      <c r="G25" s="10"/>
      <c r="H25" s="10"/>
      <c r="I25" s="10"/>
      <c r="J25" s="31"/>
      <c r="K25" s="40" t="b">
        <f t="shared" si="13"/>
        <v>0</v>
      </c>
      <c r="L25" s="40" t="e">
        <f>SUM(IF(INDEX(MASTER_tbl[],MATCH(A25,MASTER_tbl[Name],0),17)="n/a",K25,(K25*(INDEX(MASTER_tbl[],MATCH(A25,MASTER_tbl[Name],0),17)))))</f>
        <v>#N/A</v>
      </c>
      <c r="M25" s="40" t="e">
        <f>SUM(((INDEX(DiskSpeed,MATCH(H25,Varibles!$A$17:$A$20,0),2)*G25)*0.5)+((INDEX(DiskSpeed,MATCH(H25,Varibles!$A$17:$A$20,0),2)*G25)*0.5)/INDEX(RAID_tbl,MATCH(J25,Varibles!$A$23:$A$25,0),2))</f>
        <v>#N/A</v>
      </c>
      <c r="N25" s="20" t="e">
        <f>INDEX(MASTER_tbl[],MATCH(A25,MASTER_tbl[Name],0),27)</f>
        <v>#N/A</v>
      </c>
      <c r="O25" s="20" t="e">
        <f>INDEX(MASTER_tbl[],MATCH(A25,MASTER_tbl[Name],0),28)</f>
        <v>#N/A</v>
      </c>
      <c r="P25" s="20" t="e">
        <f>INDEX(MASTER_tbl[],MATCH(A25,MASTER_tbl[Name],0),29)</f>
        <v>#N/A</v>
      </c>
      <c r="Q25" s="20" t="e">
        <f t="shared" si="2"/>
        <v>#N/A</v>
      </c>
      <c r="R25" s="20" t="e">
        <f t="shared" si="3"/>
        <v>#N/A</v>
      </c>
      <c r="S25" s="20" t="e">
        <f t="shared" si="14"/>
        <v>#N/A</v>
      </c>
      <c r="T25" s="20" t="e">
        <f t="shared" si="15"/>
        <v>#N/A</v>
      </c>
      <c r="U25" s="12"/>
      <c r="V25" s="12"/>
      <c r="W25" s="12"/>
      <c r="X25" s="12"/>
      <c r="Y25" s="12"/>
    </row>
    <row r="26" spans="1:25" s="13" customFormat="1" x14ac:dyDescent="0.25">
      <c r="A26" s="10"/>
      <c r="B26" s="17" t="e">
        <f>INDEX(MASTER_tbl[],MATCH(A26,MASTER_tbl[Name],0),9)</f>
        <v>#N/A</v>
      </c>
      <c r="C26" s="17" t="e">
        <f>INDEX(MASTER_tbl[],MATCH(A26,MASTER_tbl[Name],0),16)</f>
        <v>#N/A</v>
      </c>
      <c r="D26" s="10"/>
      <c r="E26" s="10"/>
      <c r="F26" s="10"/>
      <c r="G26" s="10"/>
      <c r="H26" s="10"/>
      <c r="I26" s="10"/>
      <c r="J26" s="31"/>
      <c r="K26" s="40" t="b">
        <f t="shared" ref="K26" si="19">IF(J26=10,(((G26/2)*I26)*0.85),IF(J26=5,(((G26-1)*I26)*0.85),IF(J26=6,(((G26-2)*I26)*0.85))))</f>
        <v>0</v>
      </c>
      <c r="L26" s="40" t="e">
        <f>SUM(IF(INDEX(MASTER_tbl[],MATCH(A26,MASTER_tbl[Name],0),17)="n/a",K26,(K26*(INDEX(MASTER_tbl[],MATCH(A26,MASTER_tbl[Name],0),17)))))</f>
        <v>#N/A</v>
      </c>
      <c r="M26" s="40" t="e">
        <f>SUM(((INDEX(DiskSpeed,MATCH(H26,Varibles!$A$17:$A$20,0),2)*G26)*0.5)+((INDEX(DiskSpeed,MATCH(H26,Varibles!$A$17:$A$20,0),2)*G26)*0.5)/INDEX(RAID_tbl,MATCH(J26,Varibles!$A$23:$A$25,0),2))</f>
        <v>#N/A</v>
      </c>
      <c r="N26" s="20" t="e">
        <f>INDEX(MASTER_tbl[],MATCH(A26,MASTER_tbl[Name],0),27)</f>
        <v>#N/A</v>
      </c>
      <c r="O26" s="20" t="e">
        <f>INDEX(MASTER_tbl[],MATCH(A26,MASTER_tbl[Name],0),28)</f>
        <v>#N/A</v>
      </c>
      <c r="P26" s="20" t="e">
        <f>INDEX(MASTER_tbl[],MATCH(A26,MASTER_tbl[Name],0),29)</f>
        <v>#N/A</v>
      </c>
      <c r="Q26" s="20" t="e">
        <f t="shared" si="2"/>
        <v>#N/A</v>
      </c>
      <c r="R26" s="20" t="e">
        <f t="shared" si="3"/>
        <v>#N/A</v>
      </c>
      <c r="S26" s="20" t="e">
        <f t="shared" ref="S26" si="20">SUM(R26*52)</f>
        <v>#N/A</v>
      </c>
      <c r="T26" s="20" t="e">
        <f t="shared" ref="T26" si="21">SUM((((P26+Q26)*156)/M26)/156)</f>
        <v>#N/A</v>
      </c>
      <c r="U26" s="12"/>
      <c r="V26" s="12"/>
      <c r="W26" s="12"/>
      <c r="X26" s="12"/>
      <c r="Y26" s="12"/>
    </row>
    <row r="27" spans="1:25" s="13" customFormat="1" x14ac:dyDescent="0.25">
      <c r="A27" s="10"/>
      <c r="B27" s="17" t="e">
        <f>INDEX(MASTER_tbl[],MATCH(A27,MASTER_tbl[Name],0),9)</f>
        <v>#N/A</v>
      </c>
      <c r="C27" s="17" t="e">
        <f>INDEX(MASTER_tbl[],MATCH(A27,MASTER_tbl[Name],0),16)</f>
        <v>#N/A</v>
      </c>
      <c r="D27" s="10"/>
      <c r="E27" s="10"/>
      <c r="F27" s="10"/>
      <c r="G27" s="10"/>
      <c r="H27" s="10"/>
      <c r="I27" s="10"/>
      <c r="J27" s="31"/>
      <c r="K27" s="40" t="b">
        <f t="shared" ref="K27" si="22">IF(J27=10,(((G27/2)*I27)*0.85),IF(J27=5,(((G27-1)*I27)*0.85),IF(J27=6,(((G27-2)*I27)*0.85))))</f>
        <v>0</v>
      </c>
      <c r="L27" s="40" t="e">
        <f>SUM(IF(INDEX(MASTER_tbl[],MATCH(A27,MASTER_tbl[Name],0),17)="n/a",K27,(K27*(INDEX(MASTER_tbl[],MATCH(A27,MASTER_tbl[Name],0),17)))))</f>
        <v>#N/A</v>
      </c>
      <c r="M27" s="40" t="e">
        <f>SUM(((INDEX(DiskSpeed,MATCH(H27,Varibles!$A$17:$A$20,0),2)*G27)*0.5)+((INDEX(DiskSpeed,MATCH(H27,Varibles!$A$17:$A$20,0),2)*G27)*0.5)/INDEX(RAID_tbl,MATCH(J27,Varibles!$A$23:$A$25,0),2))</f>
        <v>#N/A</v>
      </c>
      <c r="N27" s="20" t="e">
        <f>INDEX(MASTER_tbl[],MATCH(A27,MASTER_tbl[Name],0),27)</f>
        <v>#N/A</v>
      </c>
      <c r="O27" s="20" t="e">
        <f>INDEX(MASTER_tbl[],MATCH(A27,MASTER_tbl[Name],0),28)</f>
        <v>#N/A</v>
      </c>
      <c r="P27" s="20" t="e">
        <f>INDEX(MASTER_tbl[],MATCH(A27,MASTER_tbl[Name],0),29)</f>
        <v>#N/A</v>
      </c>
      <c r="Q27" s="20" t="e">
        <f t="shared" si="2"/>
        <v>#N/A</v>
      </c>
      <c r="R27" s="20" t="e">
        <f t="shared" si="3"/>
        <v>#N/A</v>
      </c>
      <c r="S27" s="20" t="e">
        <f t="shared" ref="S27" si="23">SUM(R27*52)</f>
        <v>#N/A</v>
      </c>
      <c r="T27" s="20" t="e">
        <f t="shared" ref="T27" si="24">SUM((((P27+Q27)*156)/M27)/156)</f>
        <v>#N/A</v>
      </c>
      <c r="U27" s="12"/>
      <c r="V27" s="12"/>
      <c r="W27" s="12"/>
      <c r="X27" s="12"/>
      <c r="Y27" s="12"/>
    </row>
    <row r="28" spans="1:25" s="13" customFormat="1" x14ac:dyDescent="0.25">
      <c r="A28" s="10"/>
      <c r="B28" s="17" t="e">
        <f>INDEX(MASTER_tbl[],MATCH(A28,MASTER_tbl[Name],0),9)</f>
        <v>#N/A</v>
      </c>
      <c r="C28" s="17" t="e">
        <f>INDEX(MASTER_tbl[],MATCH(A28,MASTER_tbl[Name],0),16)</f>
        <v>#N/A</v>
      </c>
      <c r="D28" s="10"/>
      <c r="E28" s="10"/>
      <c r="F28" s="10"/>
      <c r="G28" s="10"/>
      <c r="H28" s="10"/>
      <c r="I28" s="10"/>
      <c r="J28" s="31"/>
      <c r="K28" s="40" t="b">
        <f t="shared" ref="K28" si="25">IF(J28=10,(((G28/2)*I28)*0.85),IF(J28=5,(((G28-1)*I28)*0.85),IF(J28=6,(((G28-2)*I28)*0.85))))</f>
        <v>0</v>
      </c>
      <c r="L28" s="40" t="e">
        <f>SUM(IF(INDEX(MASTER_tbl[],MATCH(A28,MASTER_tbl[Name],0),17)="n/a",K28,(K28*(INDEX(MASTER_tbl[],MATCH(A28,MASTER_tbl[Name],0),17)))))</f>
        <v>#N/A</v>
      </c>
      <c r="M28" s="40" t="e">
        <f>SUM(((INDEX(DiskSpeed,MATCH(H28,Varibles!$A$17:$A$20,0),2)*G28)*0.5)+((INDEX(DiskSpeed,MATCH(H28,Varibles!$A$17:$A$20,0),2)*G28)*0.5)/INDEX(RAID_tbl,MATCH(J28,Varibles!$A$23:$A$25,0),2))</f>
        <v>#N/A</v>
      </c>
      <c r="N28" s="20" t="e">
        <f>INDEX(MASTER_tbl[],MATCH(A28,MASTER_tbl[Name],0),27)</f>
        <v>#N/A</v>
      </c>
      <c r="O28" s="20" t="e">
        <f>INDEX(MASTER_tbl[],MATCH(A28,MASTER_tbl[Name],0),28)</f>
        <v>#N/A</v>
      </c>
      <c r="P28" s="20" t="e">
        <f>INDEX(MASTER_tbl[],MATCH(A28,MASTER_tbl[Name],0),29)</f>
        <v>#N/A</v>
      </c>
      <c r="Q28" s="20" t="e">
        <f t="shared" si="2"/>
        <v>#N/A</v>
      </c>
      <c r="R28" s="20" t="e">
        <f t="shared" si="3"/>
        <v>#N/A</v>
      </c>
      <c r="S28" s="20" t="e">
        <f t="shared" ref="S28" si="26">SUM(R28*52)</f>
        <v>#N/A</v>
      </c>
      <c r="T28" s="20" t="e">
        <f t="shared" ref="T28" si="27">SUM((((P28+Q28)*156)/M28)/156)</f>
        <v>#N/A</v>
      </c>
      <c r="U28" s="12"/>
      <c r="V28" s="12"/>
      <c r="W28" s="12"/>
      <c r="X28" s="12"/>
      <c r="Y28" s="12"/>
    </row>
    <row r="29" spans="1:25" s="13" customFormat="1" x14ac:dyDescent="0.25">
      <c r="A29" s="10"/>
      <c r="B29" s="17" t="e">
        <f>INDEX(MASTER_tbl[],MATCH(A29,MASTER_tbl[Name],0),9)</f>
        <v>#N/A</v>
      </c>
      <c r="C29" s="17" t="e">
        <f>INDEX(MASTER_tbl[],MATCH(A29,MASTER_tbl[Name],0),16)</f>
        <v>#N/A</v>
      </c>
      <c r="D29" s="10"/>
      <c r="E29" s="10"/>
      <c r="F29" s="10"/>
      <c r="G29" s="10"/>
      <c r="H29" s="10"/>
      <c r="I29" s="10"/>
      <c r="J29" s="31"/>
      <c r="K29" s="40" t="b">
        <f>IF(J29=10,(((G29/2)*I29)*0.85),IF(J29=5,(((G29-1)*I29)*0.85),IF(J29=6,(((G29-2)*I29)*0.85))))</f>
        <v>0</v>
      </c>
      <c r="L29" s="40" t="e">
        <f>SUM(IF(INDEX(MASTER_tbl[],MATCH(A29,MASTER_tbl[Name],0),17)="n/a",K29,(K29*(INDEX(MASTER_tbl[],MATCH(A29,MASTER_tbl[Name],0),17)))))</f>
        <v>#N/A</v>
      </c>
      <c r="M29" s="40" t="e">
        <f>SUM(((INDEX(DiskSpeed,MATCH(H29,Varibles!$A$17:$A$20,0),2)*G29)*0.5)+((INDEX(DiskSpeed,MATCH(H29,Varibles!$A$17:$A$20,0),2)*G29)*0.5)/INDEX(RAID_tbl,MATCH(J29,Varibles!$A$23:$A$25,0),2))</f>
        <v>#N/A</v>
      </c>
      <c r="N29" s="20" t="e">
        <f>INDEX(MASTER_tbl[],MATCH(A29,MASTER_tbl[Name],0),27)</f>
        <v>#N/A</v>
      </c>
      <c r="O29" s="20" t="e">
        <f>INDEX(MASTER_tbl[],MATCH(A29,MASTER_tbl[Name],0),28)</f>
        <v>#N/A</v>
      </c>
      <c r="P29" s="20" t="e">
        <f>INDEX(MASTER_tbl[],MATCH(A29,MASTER_tbl[Name],0),29)</f>
        <v>#N/A</v>
      </c>
      <c r="Q29" s="20" t="e">
        <f t="shared" si="2"/>
        <v>#N/A</v>
      </c>
      <c r="R29" s="20" t="e">
        <f t="shared" si="3"/>
        <v>#N/A</v>
      </c>
      <c r="S29" s="20" t="e">
        <f t="shared" ref="S29:S30" si="28">SUM(R29*52)</f>
        <v>#N/A</v>
      </c>
      <c r="T29" s="20" t="e">
        <f t="shared" ref="T29:T30" si="29">SUM((((P29+Q29)*156)/M29)/156)</f>
        <v>#N/A</v>
      </c>
      <c r="U29" s="12"/>
      <c r="V29" s="12"/>
      <c r="W29" s="12"/>
      <c r="X29" s="12"/>
      <c r="Y29" s="12"/>
    </row>
    <row r="30" spans="1:25" x14ac:dyDescent="0.25">
      <c r="A30" s="10"/>
      <c r="B30" s="17" t="e">
        <f>INDEX(MASTER_tbl[],MATCH(A30,MASTER_tbl[Name],0),9)</f>
        <v>#N/A</v>
      </c>
      <c r="C30" s="17" t="e">
        <f>INDEX(MASTER_tbl[],MATCH(A30,MASTER_tbl[Name],0),16)</f>
        <v>#N/A</v>
      </c>
      <c r="D30" s="10"/>
      <c r="E30" s="10"/>
      <c r="F30" s="10"/>
      <c r="G30" s="10"/>
      <c r="H30" s="10"/>
      <c r="I30" s="10"/>
      <c r="J30" s="31"/>
      <c r="K30" s="40" t="b">
        <f>IF(J30=10,(((G30/2)*I30)*0.85),IF(J30=5,(((G30-1)*I30)*0.85),IF(J30=6,(((G30-2)*I30)*0.85))))</f>
        <v>0</v>
      </c>
      <c r="L30" s="40" t="e">
        <f>SUM(IF(INDEX(MASTER_tbl[],MATCH(A30,MASTER_tbl[Name],0),17)="n/a",K30,(K30*(INDEX(MASTER_tbl[],MATCH(A30,MASTER_tbl[Name],0),17)))))</f>
        <v>#N/A</v>
      </c>
      <c r="M30" s="40" t="e">
        <f>SUM(((INDEX(DiskSpeed,MATCH(H30,Varibles!$A$17:$A$20,0),2)*G30)*0.5)+((INDEX(DiskSpeed,MATCH(H30,Varibles!$A$17:$A$20,0),2)*G30)*0.5)/INDEX(RAID_tbl,MATCH(J30,Varibles!$A$23:$A$25,0),2))</f>
        <v>#N/A</v>
      </c>
      <c r="N30" s="20" t="e">
        <f>INDEX(MASTER_tbl[],MATCH(A30,MASTER_tbl[Name],0),27)</f>
        <v>#N/A</v>
      </c>
      <c r="O30" s="20" t="e">
        <f>INDEX(MASTER_tbl[],MATCH(A30,MASTER_tbl[Name],0),28)</f>
        <v>#N/A</v>
      </c>
      <c r="P30" s="20" t="e">
        <f>INDEX(MASTER_tbl[],MATCH(A30,MASTER_tbl[Name],0),29)</f>
        <v>#N/A</v>
      </c>
      <c r="Q30" s="20" t="e">
        <f t="shared" si="2"/>
        <v>#N/A</v>
      </c>
      <c r="R30" s="20" t="e">
        <f t="shared" si="3"/>
        <v>#N/A</v>
      </c>
      <c r="S30" s="20" t="e">
        <f t="shared" si="28"/>
        <v>#N/A</v>
      </c>
      <c r="T30" s="20" t="e">
        <f t="shared" si="29"/>
        <v>#N/A</v>
      </c>
      <c r="U30" s="12"/>
      <c r="V30" s="12"/>
      <c r="W30" s="12"/>
      <c r="X30" s="12"/>
      <c r="Y30" s="12"/>
    </row>
    <row r="31" spans="1:25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5" x14ac:dyDescent="0.25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5" ht="30" x14ac:dyDescent="0.25">
      <c r="B33" s="17" t="s">
        <v>56</v>
      </c>
      <c r="C33" s="15" t="s">
        <v>67</v>
      </c>
      <c r="D33" s="17" t="s">
        <v>46</v>
      </c>
      <c r="E33" s="15" t="s">
        <v>38</v>
      </c>
      <c r="F33" s="15" t="s">
        <v>30</v>
      </c>
      <c r="G33" s="17" t="s">
        <v>41</v>
      </c>
      <c r="H33" s="15" t="s">
        <v>58</v>
      </c>
      <c r="I33" s="17" t="s">
        <v>47</v>
      </c>
      <c r="J33" s="17" t="s">
        <v>48</v>
      </c>
      <c r="K33" s="17" t="s">
        <v>62</v>
      </c>
      <c r="L33" s="15" t="s">
        <v>70</v>
      </c>
      <c r="M33" s="15" t="s">
        <v>71</v>
      </c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</row>
    <row r="34" spans="1:25" x14ac:dyDescent="0.25">
      <c r="A34" s="36" t="s">
        <v>65</v>
      </c>
      <c r="B34" s="38">
        <f>SUMIFS(K13:K30,A13:A30,"=bcviscsi*",H13:H30,"=SAS 15K")</f>
        <v>0</v>
      </c>
      <c r="C34" s="39">
        <f>SUMIFS(L13:L30,A13:A30,"=bcviscsi*",H13:H30,"=SAS 15K")</f>
        <v>0</v>
      </c>
      <c r="D34" s="38">
        <f>SUMIFS(M13:M30,A13:A30,"=bcviscsi*",H13:H30,"=SAS 15K")</f>
        <v>0</v>
      </c>
      <c r="E34" s="37">
        <f>SUMIFS(N13:N30,A13:A30,"=bcviscsi*",H13:H30,"=SAS 15K")</f>
        <v>0</v>
      </c>
      <c r="F34" s="37">
        <f>SUMIFS(O13:O30,A13:A30,"=bcviscsi*",H13:H30,"=SAS 15K")</f>
        <v>0</v>
      </c>
      <c r="G34" s="37">
        <f>SUMIFS(P13:P30,A13:A30,"=bcviscsi*",H13:H30,"=SAS 15K")</f>
        <v>0</v>
      </c>
      <c r="H34" s="37">
        <f>SUMIFS(Q13:Q30,A13:A30,"=bcviscsi*",H13:H30,"=SAS 15K")</f>
        <v>0</v>
      </c>
      <c r="I34" s="37">
        <f>SUMIFS(R13:R30,A13:A30,"=bcviscsi*",H13:H30,"=SAS 15K")</f>
        <v>0</v>
      </c>
      <c r="J34" s="37">
        <f>SUMIFS(S13:S30,A13:A30,"=bcviscsi*",H13:H30,"=SAS 15K")</f>
        <v>0</v>
      </c>
      <c r="K34" s="37">
        <f>SUMIFS(T13:T30,A13:A30,"=bcviscsi*",H13:H30,"=SAS 15K")</f>
        <v>0</v>
      </c>
      <c r="L34" s="37" t="e">
        <f>SUM(((G34+H34)*156)/(C34*0.9)/156)</f>
        <v>#DIV/0!</v>
      </c>
      <c r="M34" s="37" t="e">
        <f>SUM(L34*52)</f>
        <v>#DIV/0!</v>
      </c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</row>
    <row r="35" spans="1:25" x14ac:dyDescent="0.25">
      <c r="A35" s="36" t="s">
        <v>66</v>
      </c>
      <c r="B35" s="38">
        <f>SUMIFS(K13:K30,A13:A30,"=bcvstdsdis20")</f>
        <v>0</v>
      </c>
      <c r="C35" s="39">
        <f>SUMIFS(L13:L30,A13:A30,"=bcvstdsdis20")</f>
        <v>0</v>
      </c>
      <c r="D35" s="38">
        <f>SUMIFS(M13:M30,A13:A30,"=bcvstdsdis20")</f>
        <v>0</v>
      </c>
      <c r="E35" s="37" t="e">
        <f>AVERAGEIFS(N13:N30,A13:A30,"=bcvstdsdis20")</f>
        <v>#DIV/0!</v>
      </c>
      <c r="F35" s="37" t="e">
        <f>AVERAGEIFS(O13:O30,A13:A30,"=bcvstdsdis20")</f>
        <v>#DIV/0!</v>
      </c>
      <c r="G35" s="37" t="e">
        <f>AVERAGEIFS(P13:P30,A13:A30,"=bcvstdsdis20")</f>
        <v>#DIV/0!</v>
      </c>
      <c r="H35" s="37" t="e">
        <f>AVERAGEIFS(Q13:Q30,A13:A30,"=bcvstdsdis20")</f>
        <v>#DIV/0!</v>
      </c>
      <c r="I35" s="37" t="e">
        <f>SUM(((G35+H35)*156)/(B35*0.9)/156)</f>
        <v>#DIV/0!</v>
      </c>
      <c r="J35" s="37" t="e">
        <f>SUM(I35*52)</f>
        <v>#DIV/0!</v>
      </c>
      <c r="K35" s="41" t="e">
        <f>SUM((((G35+H35)*156)/D35)/156)</f>
        <v>#DIV/0!</v>
      </c>
      <c r="L35" s="37" t="e">
        <f t="shared" ref="L35:L36" si="30">SUM(((G35+H35)*156)/(C35*0.9)/156)</f>
        <v>#DIV/0!</v>
      </c>
      <c r="M35" s="37" t="e">
        <f t="shared" ref="M35:M36" si="31">SUM(L35*52)</f>
        <v>#DIV/0!</v>
      </c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</row>
    <row r="36" spans="1:25" x14ac:dyDescent="0.25">
      <c r="A36" s="36" t="s">
        <v>63</v>
      </c>
      <c r="B36" s="38">
        <f>SUMIFS(K18:K31,A18:A31,"=bcvstdsdis30")</f>
        <v>0</v>
      </c>
      <c r="C36" s="39">
        <f>SUMIFS(L18:L31,A18:A31,"=bcvstdsdis30")</f>
        <v>0</v>
      </c>
      <c r="D36" s="38">
        <f>SUMIFS(M18:M31,A18:A31,"=bcvstdsdis30")</f>
        <v>0</v>
      </c>
      <c r="E36" s="37" t="e">
        <f>AVERAGEIFS(N13:N30,A13:A30,"=bcvstdsdis30")</f>
        <v>#DIV/0!</v>
      </c>
      <c r="F36" s="37" t="e">
        <f>AVERAGEIFS(O13:O30,A13:A30,"=bcvstdsdis30")</f>
        <v>#DIV/0!</v>
      </c>
      <c r="G36" s="37" t="e">
        <f>AVERAGEIFS(P13:P30,A13:A30,"=bcvstdsdis30")</f>
        <v>#DIV/0!</v>
      </c>
      <c r="H36" s="37" t="e">
        <f>AVERAGEIFS(Q13:Q30,A13:A30,"=bcvstdsdis30")</f>
        <v>#DIV/0!</v>
      </c>
      <c r="I36" s="37" t="e">
        <f>SUM(((G36+H36)*156)/(B36*0.9)/156)</f>
        <v>#DIV/0!</v>
      </c>
      <c r="J36" s="37" t="e">
        <f>SUM(I36*52)</f>
        <v>#DIV/0!</v>
      </c>
      <c r="K36" s="41" t="e">
        <f>SUM((((G36+H36)*156)/D36)/156)</f>
        <v>#DIV/0!</v>
      </c>
      <c r="L36" s="37" t="e">
        <f t="shared" si="30"/>
        <v>#DIV/0!</v>
      </c>
      <c r="M36" s="37" t="e">
        <f t="shared" si="31"/>
        <v>#DIV/0!</v>
      </c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</row>
    <row r="37" spans="1:25" x14ac:dyDescent="0.2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</row>
    <row r="38" spans="1:25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1:25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5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</row>
    <row r="42" spans="1:25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</row>
    <row r="43" spans="1:25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</row>
    <row r="44" spans="1:25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</row>
    <row r="45" spans="1:2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</row>
    <row r="46" spans="1:25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</row>
    <row r="47" spans="1:2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</row>
    <row r="48" spans="1:25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</row>
    <row r="49" spans="1:25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</row>
    <row r="50" spans="1:25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</row>
    <row r="51" spans="1:25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</row>
    <row r="52" spans="1:25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</row>
    <row r="53" spans="1:25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</row>
    <row r="54" spans="1:25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</row>
    <row r="55" spans="1:25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</row>
    <row r="56" spans="1:25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</row>
    <row r="57" spans="1:25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</row>
    <row r="58" spans="1:2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</row>
    <row r="59" spans="1:25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</row>
    <row r="60" spans="1:25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</row>
    <row r="61" spans="1:25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</row>
    <row r="62" spans="1:25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</row>
    <row r="63" spans="1:25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</row>
    <row r="64" spans="1:2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</row>
    <row r="65" spans="1:25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</row>
    <row r="66" spans="1:25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</row>
    <row r="67" spans="1:25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</row>
    <row r="68" spans="1:25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</row>
    <row r="69" spans="1:25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</row>
    <row r="70" spans="1:25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</row>
    <row r="71" spans="1:25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</row>
    <row r="72" spans="1:25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</row>
    <row r="73" spans="1:25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</row>
    <row r="74" spans="1:25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</row>
    <row r="75" spans="1:25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</row>
    <row r="76" spans="1:25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</row>
    <row r="77" spans="1:25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</row>
    <row r="78" spans="1:25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</row>
    <row r="79" spans="1:25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</row>
    <row r="80" spans="1:25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</row>
    <row r="81" spans="1:25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</row>
    <row r="82" spans="1:25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</row>
    <row r="83" spans="1:25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</row>
    <row r="84" spans="1:25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</row>
    <row r="85" spans="1:25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</row>
    <row r="86" spans="1:25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</row>
    <row r="87" spans="1:25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</row>
    <row r="88" spans="1:25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</row>
    <row r="89" spans="1:25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</row>
    <row r="90" spans="1:25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</row>
    <row r="91" spans="1:25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</row>
    <row r="92" spans="1:25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</row>
    <row r="93" spans="1:25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</row>
    <row r="94" spans="1:25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</row>
    <row r="95" spans="1:25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</row>
    <row r="96" spans="1:25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</row>
    <row r="97" spans="1:25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</row>
    <row r="98" spans="1:25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</row>
    <row r="99" spans="1:25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</row>
    <row r="100" spans="1:25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</row>
    <row r="101" spans="1:25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</row>
    <row r="102" spans="1:25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</row>
    <row r="103" spans="1:25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</row>
    <row r="104" spans="1:2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</row>
    <row r="105" spans="1:2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</row>
    <row r="107" spans="1:25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</row>
    <row r="108" spans="1:25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</row>
    <row r="109" spans="1:25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</row>
    <row r="110" spans="1:25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</row>
    <row r="111" spans="1:25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</row>
    <row r="112" spans="1:25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</row>
    <row r="113" spans="1:25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</row>
    <row r="114" spans="1:25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</row>
    <row r="115" spans="1:25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</row>
    <row r="116" spans="1:25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</row>
    <row r="117" spans="1:25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</row>
    <row r="118" spans="1:25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</row>
    <row r="119" spans="1:25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</row>
    <row r="120" spans="1:25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</row>
    <row r="121" spans="1:25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</row>
    <row r="122" spans="1:25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</row>
    <row r="123" spans="1:25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</row>
    <row r="124" spans="1:25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</row>
    <row r="125" spans="1:25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</row>
    <row r="126" spans="1:25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</row>
    <row r="127" spans="1:25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</row>
    <row r="128" spans="1:25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</row>
    <row r="129" spans="1:25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</row>
    <row r="130" spans="1:25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</row>
    <row r="131" spans="1:25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</row>
    <row r="132" spans="1:25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</row>
    <row r="133" spans="1:25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</row>
    <row r="134" spans="1:25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</row>
    <row r="135" spans="1:25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</row>
    <row r="136" spans="1:25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</row>
    <row r="137" spans="1:25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</row>
    <row r="138" spans="1:25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</row>
    <row r="139" spans="1:25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</row>
    <row r="140" spans="1:25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</row>
    <row r="141" spans="1:25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</row>
    <row r="142" spans="1:25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</row>
    <row r="143" spans="1:25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</row>
    <row r="144" spans="1:25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</row>
    <row r="145" spans="1:25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</row>
    <row r="146" spans="1:25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</row>
    <row r="147" spans="1:25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</row>
    <row r="148" spans="1:25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</row>
    <row r="149" spans="1:25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</row>
    <row r="150" spans="1:25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</row>
    <row r="151" spans="1:25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</row>
    <row r="152" spans="1:25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</row>
    <row r="153" spans="1:25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</row>
    <row r="154" spans="1:25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</row>
    <row r="155" spans="1:25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</row>
    <row r="156" spans="1:25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</row>
    <row r="157" spans="1:25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</row>
    <row r="158" spans="1:25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</row>
    <row r="159" spans="1:25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</row>
    <row r="160" spans="1:25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</row>
    <row r="161" spans="1:25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</row>
    <row r="162" spans="1:25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</row>
    <row r="163" spans="1:25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</row>
    <row r="164" spans="1:25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</row>
    <row r="165" spans="1:25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</row>
    <row r="166" spans="1:25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</row>
    <row r="167" spans="1:25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</row>
    <row r="168" spans="1:25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</row>
    <row r="169" spans="1:25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</row>
    <row r="170" spans="1:25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</row>
    <row r="171" spans="1:25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</row>
    <row r="172" spans="1:25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</row>
    <row r="173" spans="1:25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</row>
    <row r="174" spans="1:25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</row>
    <row r="175" spans="1:25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</row>
    <row r="176" spans="1:25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</row>
    <row r="177" spans="1:25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</row>
    <row r="178" spans="1:25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</row>
    <row r="179" spans="1:25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</row>
    <row r="180" spans="1:25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</row>
    <row r="181" spans="1:25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</row>
    <row r="182" spans="1:25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</row>
    <row r="183" spans="1:25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</row>
    <row r="184" spans="1:25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</row>
    <row r="185" spans="1:25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</row>
    <row r="186" spans="1:25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</row>
    <row r="187" spans="1:25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</row>
    <row r="188" spans="1:25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</row>
    <row r="189" spans="1:25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</row>
    <row r="190" spans="1:25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</row>
    <row r="191" spans="1:25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</row>
    <row r="192" spans="1:25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</row>
    <row r="193" spans="1:25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</row>
    <row r="194" spans="1:25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</row>
    <row r="195" spans="1:25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</row>
    <row r="196" spans="1:25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</row>
    <row r="197" spans="1:25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</row>
    <row r="198" spans="1:25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</row>
    <row r="199" spans="1:25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</row>
    <row r="200" spans="1:25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</row>
    <row r="201" spans="1:25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</row>
    <row r="202" spans="1:25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</row>
    <row r="203" spans="1:25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</row>
    <row r="204" spans="1:25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</row>
    <row r="205" spans="1:25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</row>
    <row r="206" spans="1:25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</row>
    <row r="208" spans="1:25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</row>
    <row r="209" spans="1:25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</row>
    <row r="210" spans="1:25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</row>
    <row r="211" spans="1:25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</row>
    <row r="212" spans="1:25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</row>
    <row r="213" spans="1:25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</row>
    <row r="214" spans="1:25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</row>
    <row r="215" spans="1:25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</row>
    <row r="216" spans="1:25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</row>
    <row r="217" spans="1:25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</row>
    <row r="218" spans="1:25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</row>
    <row r="219" spans="1:25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</row>
    <row r="220" spans="1:25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</row>
    <row r="221" spans="1:25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</row>
    <row r="222" spans="1:25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</row>
    <row r="223" spans="1:25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</row>
    <row r="224" spans="1:25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</row>
    <row r="225" spans="1:25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</row>
    <row r="226" spans="1:25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</row>
    <row r="227" spans="1:25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</row>
    <row r="228" spans="1:25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</row>
    <row r="229" spans="1:25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</row>
    <row r="230" spans="1:25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</row>
    <row r="231" spans="1:25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</row>
    <row r="232" spans="1:25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</row>
    <row r="233" spans="1:25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</row>
    <row r="234" spans="1:25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</row>
    <row r="235" spans="1:25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</row>
    <row r="236" spans="1:25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</row>
    <row r="237" spans="1:25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</row>
    <row r="238" spans="1:25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</row>
    <row r="239" spans="1:25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</row>
    <row r="240" spans="1:25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</row>
    <row r="241" spans="1:25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</row>
    <row r="242" spans="1:25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</row>
    <row r="243" spans="1:25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</row>
    <row r="244" spans="1:25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</row>
    <row r="245" spans="1:25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</row>
    <row r="246" spans="1:25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</row>
    <row r="247" spans="1:25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</row>
    <row r="248" spans="1:25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</row>
    <row r="249" spans="1:25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</row>
    <row r="250" spans="1:25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</row>
    <row r="251" spans="1:25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</row>
    <row r="252" spans="1:25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</row>
    <row r="253" spans="1:25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</row>
    <row r="254" spans="1:25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</row>
    <row r="255" spans="1:25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</row>
    <row r="256" spans="1:25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</row>
    <row r="257" spans="1:25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</row>
    <row r="258" spans="1:25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</row>
    <row r="259" spans="1:25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</row>
    <row r="260" spans="1:25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</row>
    <row r="261" spans="1:25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</row>
    <row r="262" spans="1:25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</row>
    <row r="263" spans="1:25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</row>
    <row r="264" spans="1:25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</row>
    <row r="265" spans="1:25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</row>
    <row r="266" spans="1:25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</row>
    <row r="267" spans="1:25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</row>
    <row r="268" spans="1:25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</row>
    <row r="269" spans="1:25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</row>
    <row r="270" spans="1:25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</row>
    <row r="271" spans="1:25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</row>
    <row r="272" spans="1:25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</row>
    <row r="273" spans="1:25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</row>
    <row r="274" spans="1:25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</row>
    <row r="275" spans="1:25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</row>
    <row r="276" spans="1:25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</row>
    <row r="277" spans="1:25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</row>
    <row r="278" spans="1:25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</row>
    <row r="279" spans="1:25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</row>
    <row r="280" spans="1:25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</row>
    <row r="281" spans="1:25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</row>
    <row r="282" spans="1:25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</row>
    <row r="283" spans="1:25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</row>
    <row r="284" spans="1:25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</row>
    <row r="285" spans="1:25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</row>
    <row r="286" spans="1:25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</row>
  </sheetData>
  <dataValidations count="1">
    <dataValidation type="list" allowBlank="1" showInputMessage="1" showErrorMessage="1" sqref="D13:D30 F13:F30">
      <formula1>$A$4:$A$9</formula1>
    </dataValidation>
  </dataValidations>
  <pageMargins left="0.7" right="0.7" top="0.75" bottom="0.75" header="0.3" footer="0.3"/>
  <pageSetup orientation="portrait" horizontalDpi="90" verticalDpi="9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MASTER!$B$2:$B$198</xm:f>
          </x14:formula1>
          <xm:sqref>A4:A7 A13:A30</xm:sqref>
        </x14:dataValidation>
        <x14:dataValidation type="list" allowBlank="1" showInputMessage="1" showErrorMessage="1">
          <x14:formula1>
            <xm:f>Varibles!$A$23:$A$25</xm:f>
          </x14:formula1>
          <xm:sqref>J13:J30</xm:sqref>
        </x14:dataValidation>
        <x14:dataValidation type="list" allowBlank="1" showInputMessage="1" showErrorMessage="1">
          <x14:formula1>
            <xm:f>Varibles!$A$17:$A$20</xm:f>
          </x14:formula1>
          <xm:sqref>H13:H30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39"/>
  <sheetViews>
    <sheetView workbookViewId="0">
      <selection activeCell="B17" sqref="B17:B20"/>
    </sheetView>
  </sheetViews>
  <sheetFormatPr defaultRowHeight="15" x14ac:dyDescent="0.25"/>
  <cols>
    <col min="1" max="1" width="15.5703125" bestFit="1" customWidth="1"/>
    <col min="2" max="2" width="12" bestFit="1" customWidth="1"/>
    <col min="3" max="3" width="9.28515625" customWidth="1"/>
    <col min="4" max="4" width="12" bestFit="1" customWidth="1"/>
    <col min="5" max="5" width="12" customWidth="1"/>
    <col min="6" max="7" width="12.28515625" bestFit="1" customWidth="1"/>
    <col min="8" max="8" width="11" bestFit="1" customWidth="1"/>
    <col min="9" max="9" width="11.7109375" bestFit="1" customWidth="1"/>
  </cols>
  <sheetData>
    <row r="1" spans="1:11" x14ac:dyDescent="0.25">
      <c r="A1" s="21" t="s">
        <v>20</v>
      </c>
      <c r="B1" s="11"/>
      <c r="C1" s="11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23">
        <v>110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3">
        <v>208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 x14ac:dyDescent="0.25">
      <c r="A6" s="21" t="s">
        <v>69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x14ac:dyDescent="0.25">
      <c r="A7" s="18" t="s">
        <v>24</v>
      </c>
      <c r="B7" s="18" t="s">
        <v>25</v>
      </c>
      <c r="C7" s="19" t="s">
        <v>29</v>
      </c>
      <c r="D7" s="18" t="s">
        <v>27</v>
      </c>
      <c r="E7" s="18" t="s">
        <v>26</v>
      </c>
      <c r="F7" s="12"/>
      <c r="G7" s="12"/>
      <c r="H7" s="12"/>
      <c r="I7" s="12"/>
      <c r="J7" s="12"/>
      <c r="K7" s="12"/>
    </row>
    <row r="8" spans="1:11" x14ac:dyDescent="0.25">
      <c r="A8" s="9">
        <v>5800</v>
      </c>
      <c r="B8" s="10">
        <v>210</v>
      </c>
      <c r="C8" s="20">
        <f>SUM((A8*12/B8)/52)</f>
        <v>6.3736263736263741</v>
      </c>
      <c r="D8" s="10">
        <v>205</v>
      </c>
      <c r="E8" s="17">
        <f>SUM(D8/730)</f>
        <v>0.28082191780821919</v>
      </c>
      <c r="F8" s="12"/>
      <c r="G8" s="12"/>
      <c r="H8" s="12"/>
      <c r="I8" s="12"/>
      <c r="J8" s="12"/>
      <c r="K8" s="12"/>
    </row>
    <row r="9" spans="1:1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1" x14ac:dyDescent="0.25">
      <c r="A11" s="21" t="s">
        <v>28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1" x14ac:dyDescent="0.25">
      <c r="A12" s="9">
        <v>32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1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</row>
    <row r="15" spans="1:11" x14ac:dyDescent="0.25">
      <c r="A15" s="22" t="s">
        <v>18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</row>
    <row r="16" spans="1:11" s="13" customFormat="1" x14ac:dyDescent="0.25">
      <c r="A16" s="18" t="s">
        <v>53</v>
      </c>
      <c r="B16" s="17" t="s">
        <v>46</v>
      </c>
      <c r="C16" s="24"/>
      <c r="D16" s="24"/>
      <c r="E16" s="24"/>
      <c r="F16" s="24"/>
      <c r="G16" s="24"/>
      <c r="H16" s="24"/>
      <c r="I16" s="24"/>
      <c r="J16" s="24"/>
      <c r="K16" s="24"/>
    </row>
    <row r="17" spans="1:11" x14ac:dyDescent="0.25">
      <c r="A17" s="29" t="s">
        <v>50</v>
      </c>
      <c r="B17" s="30">
        <v>34375</v>
      </c>
      <c r="C17" s="24"/>
      <c r="D17" s="24"/>
      <c r="E17" s="24"/>
      <c r="F17" s="24"/>
      <c r="G17" s="24"/>
      <c r="H17" s="24"/>
      <c r="I17" s="24"/>
      <c r="J17" s="24"/>
      <c r="K17" s="24"/>
    </row>
    <row r="18" spans="1:11" x14ac:dyDescent="0.25">
      <c r="A18" s="29" t="s">
        <v>51</v>
      </c>
      <c r="B18" s="30">
        <v>102</v>
      </c>
      <c r="C18" s="24"/>
      <c r="D18" s="26"/>
      <c r="E18" s="27"/>
      <c r="F18" s="28"/>
      <c r="G18" s="28"/>
      <c r="H18" s="28"/>
      <c r="I18" s="28"/>
      <c r="J18" s="24"/>
      <c r="K18" s="24"/>
    </row>
    <row r="19" spans="1:11" s="13" customFormat="1" x14ac:dyDescent="0.25">
      <c r="A19" s="29" t="s">
        <v>64</v>
      </c>
      <c r="B19" s="30">
        <v>88</v>
      </c>
      <c r="C19" s="24"/>
      <c r="D19" s="26"/>
      <c r="E19" s="27"/>
      <c r="F19" s="28"/>
      <c r="G19" s="28"/>
      <c r="H19" s="28"/>
      <c r="I19" s="28"/>
      <c r="J19" s="24"/>
      <c r="K19" s="24"/>
    </row>
    <row r="20" spans="1:11" x14ac:dyDescent="0.25">
      <c r="A20" s="29" t="s">
        <v>52</v>
      </c>
      <c r="B20" s="30">
        <v>55</v>
      </c>
      <c r="C20" s="24"/>
      <c r="D20" s="26"/>
      <c r="E20" s="27"/>
      <c r="F20" s="28"/>
      <c r="G20" s="28"/>
      <c r="H20" s="28"/>
      <c r="I20" s="28"/>
      <c r="J20" s="24"/>
      <c r="K20" s="24"/>
    </row>
    <row r="21" spans="1:11" x14ac:dyDescent="0.2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pans="1:11" x14ac:dyDescent="0.25">
      <c r="A22" s="17" t="s">
        <v>45</v>
      </c>
      <c r="B22" s="17" t="s">
        <v>57</v>
      </c>
      <c r="C22" s="24"/>
      <c r="D22" s="24"/>
      <c r="E22" s="24"/>
      <c r="F22" s="24"/>
      <c r="G22" s="24"/>
      <c r="H22" s="24"/>
      <c r="I22" s="24"/>
      <c r="J22" s="24"/>
      <c r="K22" s="24"/>
    </row>
    <row r="23" spans="1:11" x14ac:dyDescent="0.25">
      <c r="A23" s="17">
        <v>5</v>
      </c>
      <c r="B23" s="17">
        <v>4</v>
      </c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7">
        <v>6</v>
      </c>
      <c r="B24" s="17">
        <v>6</v>
      </c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7">
        <v>10</v>
      </c>
      <c r="B25" s="17">
        <v>2</v>
      </c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AC136"/>
  <sheetViews>
    <sheetView topLeftCell="I1" zoomScaleNormal="100" workbookViewId="0">
      <pane ySplit="1" topLeftCell="A2" activePane="bottomLeft" state="frozen"/>
      <selection pane="bottomLeft" activeCell="R1" sqref="R1"/>
    </sheetView>
  </sheetViews>
  <sheetFormatPr defaultRowHeight="15" x14ac:dyDescent="0.25"/>
  <cols>
    <col min="1" max="1" width="9.140625" style="1"/>
    <col min="2" max="2" width="16.7109375" style="7" bestFit="1" customWidth="1"/>
    <col min="4" max="4" width="13.7109375" bestFit="1" customWidth="1"/>
    <col min="5" max="5" width="10.42578125" customWidth="1"/>
    <col min="6" max="6" width="10.28515625" customWidth="1"/>
    <col min="9" max="9" width="19.140625" style="4" customWidth="1"/>
    <col min="10" max="10" width="15.140625" customWidth="1"/>
    <col min="11" max="11" width="9.140625" style="33"/>
    <col min="12" max="12" width="15" customWidth="1"/>
    <col min="13" max="13" width="5.7109375" bestFit="1" customWidth="1"/>
    <col min="14" max="14" width="13.5703125" customWidth="1"/>
    <col min="15" max="15" width="13.140625" customWidth="1"/>
    <col min="16" max="16" width="10.42578125" style="33" customWidth="1"/>
    <col min="17" max="17" width="15.7109375" style="33" bestFit="1" customWidth="1"/>
    <col min="18" max="18" width="9.42578125" style="33" bestFit="1" customWidth="1"/>
    <col min="19" max="19" width="11.7109375" customWidth="1"/>
    <col min="20" max="21" width="16.140625" customWidth="1"/>
    <col min="22" max="22" width="13.5703125" customWidth="1"/>
    <col min="23" max="23" width="12" bestFit="1" customWidth="1"/>
    <col min="24" max="24" width="11.140625" style="8" bestFit="1" customWidth="1"/>
    <col min="25" max="25" width="14.85546875" style="8" bestFit="1" customWidth="1"/>
    <col min="26" max="26" width="26.140625" bestFit="1" customWidth="1"/>
    <col min="27" max="27" width="13.85546875" style="8" bestFit="1" customWidth="1"/>
    <col min="28" max="28" width="14.140625" style="8" bestFit="1" customWidth="1"/>
    <col min="29" max="29" width="21.7109375" style="8" bestFit="1" customWidth="1"/>
  </cols>
  <sheetData>
    <row r="1" spans="1:29" s="2" customFormat="1" x14ac:dyDescent="0.25">
      <c r="A1" s="3" t="s">
        <v>1</v>
      </c>
      <c r="B1" s="6" t="s">
        <v>0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2" t="s">
        <v>10</v>
      </c>
      <c r="L1" s="2" t="s">
        <v>11</v>
      </c>
      <c r="M1" s="2" t="s">
        <v>19</v>
      </c>
      <c r="N1" s="2" t="s">
        <v>12</v>
      </c>
      <c r="O1" s="2" t="s">
        <v>13</v>
      </c>
      <c r="P1" s="32" t="s">
        <v>14</v>
      </c>
      <c r="Q1" s="32" t="s">
        <v>68</v>
      </c>
      <c r="R1" s="32" t="s">
        <v>22</v>
      </c>
      <c r="S1" s="2" t="s">
        <v>16</v>
      </c>
      <c r="T1" s="2" t="s">
        <v>17</v>
      </c>
      <c r="U1" s="2" t="s">
        <v>31</v>
      </c>
      <c r="V1" s="2" t="s">
        <v>15</v>
      </c>
      <c r="W1" s="5" t="s">
        <v>21</v>
      </c>
      <c r="X1" s="16" t="s">
        <v>23</v>
      </c>
      <c r="Y1" s="16" t="s">
        <v>39</v>
      </c>
      <c r="Z1" s="2" t="s">
        <v>40</v>
      </c>
      <c r="AA1" s="16" t="s">
        <v>38</v>
      </c>
      <c r="AB1" s="16" t="s">
        <v>30</v>
      </c>
      <c r="AC1" s="16" t="s">
        <v>37</v>
      </c>
    </row>
    <row r="2" spans="1:29" x14ac:dyDescent="0.25">
      <c r="K2" s="34"/>
      <c r="P2" s="34"/>
      <c r="Q2" s="34"/>
      <c r="R2" s="34"/>
      <c r="W2" t="b">
        <f t="shared" ref="W2:W33" si="0">IF(ISNA(VLOOKUP(B2,System_Name_InUse_array,1,FALSE)),FALSE,TRUE)</f>
        <v>1</v>
      </c>
      <c r="AA2" s="8">
        <f>SUM((M2*Varibles!$C$8)+((U2*Varibles!$A$3/1000)*(Varibles!$E$8*168.46))+(Y2*3/156)+(Z2*Varibles!$A$12*3/156))</f>
        <v>0</v>
      </c>
      <c r="AB2" s="8">
        <f t="shared" ref="AB2:AB33" si="1">SUM(X2/156)</f>
        <v>0</v>
      </c>
      <c r="AC2" s="8">
        <f t="shared" ref="AC2:AC33" si="2">SUM(AA2:AB2)</f>
        <v>0</v>
      </c>
    </row>
    <row r="3" spans="1:29" x14ac:dyDescent="0.25">
      <c r="E3" s="13"/>
      <c r="F3" s="13"/>
      <c r="G3" s="13"/>
      <c r="K3" s="34"/>
      <c r="P3" s="34"/>
      <c r="Q3" s="34"/>
      <c r="R3" s="34"/>
      <c r="W3" s="13" t="b">
        <f t="shared" si="0"/>
        <v>1</v>
      </c>
      <c r="AA3" s="8">
        <f>SUM((M3*Varibles!$C$8)+((U3*Varibles!$A$3/1000)*(Varibles!$E$8*168.46))+(Y3*3/156)+(Z3*Varibles!$A$12*3/156))</f>
        <v>0</v>
      </c>
      <c r="AB3" s="8">
        <f t="shared" si="1"/>
        <v>0</v>
      </c>
      <c r="AC3" s="8">
        <f t="shared" si="2"/>
        <v>0</v>
      </c>
    </row>
    <row r="4" spans="1:29" x14ac:dyDescent="0.25">
      <c r="E4" s="13"/>
      <c r="F4" s="13"/>
      <c r="G4" s="13"/>
      <c r="K4" s="34"/>
      <c r="P4" s="34"/>
      <c r="Q4" s="34"/>
      <c r="R4" s="34"/>
      <c r="W4" s="13" t="b">
        <f t="shared" si="0"/>
        <v>1</v>
      </c>
      <c r="AA4" s="8">
        <f>SUM((M4*Varibles!$C$8)+((U4*Varibles!$A$3/1000)*(Varibles!$E$8*168.46))+(Y4*3/156)+(Z4*Varibles!$A$12*3/156))</f>
        <v>0</v>
      </c>
      <c r="AB4" s="8">
        <f t="shared" si="1"/>
        <v>0</v>
      </c>
      <c r="AC4" s="8">
        <f t="shared" si="2"/>
        <v>0</v>
      </c>
    </row>
    <row r="5" spans="1:29" x14ac:dyDescent="0.25">
      <c r="E5" s="13"/>
      <c r="F5" s="13"/>
      <c r="G5" s="13"/>
      <c r="K5" s="34"/>
      <c r="P5" s="34"/>
      <c r="Q5" s="34"/>
      <c r="R5" s="34"/>
      <c r="W5" s="13" t="b">
        <f t="shared" si="0"/>
        <v>1</v>
      </c>
      <c r="AA5" s="8">
        <f>SUM((M5*Varibles!$C$8)+((U5*Varibles!$A$3/1000)*(Varibles!$E$8*168.46))+(Y5*3/156)+(Z5*Varibles!$A$12*3/156))</f>
        <v>0</v>
      </c>
      <c r="AB5" s="8">
        <f t="shared" si="1"/>
        <v>0</v>
      </c>
      <c r="AC5" s="8">
        <f t="shared" si="2"/>
        <v>0</v>
      </c>
    </row>
    <row r="6" spans="1:29" x14ac:dyDescent="0.25">
      <c r="E6" s="13"/>
      <c r="F6" s="13"/>
      <c r="G6" s="13"/>
      <c r="K6" s="34"/>
      <c r="P6" s="34"/>
      <c r="Q6" s="34"/>
      <c r="R6" s="34"/>
      <c r="W6" s="13" t="b">
        <f t="shared" si="0"/>
        <v>1</v>
      </c>
      <c r="AA6" s="8">
        <f>SUM((M6*Varibles!$C$8)+((U6*Varibles!$A$3/1000)*(Varibles!$E$8*168.46))+(Y6*3/156)+(Z6*Varibles!$A$12*3/156))</f>
        <v>0</v>
      </c>
      <c r="AB6" s="8">
        <f t="shared" si="1"/>
        <v>0</v>
      </c>
      <c r="AC6" s="8">
        <f t="shared" si="2"/>
        <v>0</v>
      </c>
    </row>
    <row r="7" spans="1:29" x14ac:dyDescent="0.25">
      <c r="E7" s="13"/>
      <c r="F7" s="13"/>
      <c r="G7" s="13"/>
      <c r="K7" s="34"/>
      <c r="P7" s="34"/>
      <c r="Q7" s="34"/>
      <c r="R7" s="34"/>
      <c r="W7" s="13" t="b">
        <f t="shared" si="0"/>
        <v>1</v>
      </c>
      <c r="AA7" s="8">
        <f>SUM((M7*Varibles!$C$8)+((U7*Varibles!$A$3/1000)*(Varibles!$E$8*168.46))+(Y7*3/156)+(Z7*Varibles!$A$12*3/156))</f>
        <v>0</v>
      </c>
      <c r="AB7" s="8">
        <f t="shared" si="1"/>
        <v>0</v>
      </c>
      <c r="AC7" s="8">
        <f t="shared" si="2"/>
        <v>0</v>
      </c>
    </row>
    <row r="8" spans="1:29" x14ac:dyDescent="0.25">
      <c r="E8" s="13"/>
      <c r="F8" s="13"/>
      <c r="G8" s="13"/>
      <c r="K8" s="34"/>
      <c r="P8" s="34"/>
      <c r="Q8" s="34"/>
      <c r="R8" s="34"/>
      <c r="W8" s="13" t="b">
        <f t="shared" si="0"/>
        <v>1</v>
      </c>
      <c r="AA8" s="8">
        <f>SUM((M8*Varibles!$C$8)+((U8*Varibles!$A$3/1000)*(Varibles!$E$8*168.46))+(Y8*3/156)+(Z8*Varibles!$A$12*3/156))</f>
        <v>0</v>
      </c>
      <c r="AB8" s="8">
        <f t="shared" si="1"/>
        <v>0</v>
      </c>
      <c r="AC8" s="8">
        <f t="shared" si="2"/>
        <v>0</v>
      </c>
    </row>
    <row r="9" spans="1:29" x14ac:dyDescent="0.25">
      <c r="E9" s="13"/>
      <c r="F9" s="13"/>
      <c r="G9" s="13"/>
      <c r="K9" s="34"/>
      <c r="P9" s="34"/>
      <c r="Q9" s="34"/>
      <c r="R9" s="34"/>
      <c r="W9" s="13" t="b">
        <f t="shared" si="0"/>
        <v>1</v>
      </c>
      <c r="AA9" s="8">
        <f>SUM((M9*Varibles!$C$8)+((U9*Varibles!$A$3/1000)*(Varibles!$E$8*168.46))+(Y9*3/156)+(Z9*Varibles!$A$12*3/156))</f>
        <v>0</v>
      </c>
      <c r="AB9" s="8">
        <f t="shared" si="1"/>
        <v>0</v>
      </c>
      <c r="AC9" s="8">
        <f t="shared" si="2"/>
        <v>0</v>
      </c>
    </row>
    <row r="10" spans="1:29" x14ac:dyDescent="0.25">
      <c r="E10" s="13"/>
      <c r="F10" s="13"/>
      <c r="G10" s="13"/>
      <c r="K10" s="34"/>
      <c r="P10" s="34"/>
      <c r="Q10" s="34"/>
      <c r="R10" s="34"/>
      <c r="W10" s="13" t="b">
        <f t="shared" si="0"/>
        <v>1</v>
      </c>
      <c r="AA10" s="8">
        <f>SUM((M10*Varibles!$C$8)+((U10*Varibles!$A$3/1000)*(Varibles!$E$8*168.46))+(Y10*3/156)+(Z10*Varibles!$A$12*3/156))</f>
        <v>0</v>
      </c>
      <c r="AB10" s="8">
        <f t="shared" si="1"/>
        <v>0</v>
      </c>
      <c r="AC10" s="8">
        <f t="shared" si="2"/>
        <v>0</v>
      </c>
    </row>
    <row r="11" spans="1:29" x14ac:dyDescent="0.25">
      <c r="E11" s="13"/>
      <c r="F11" s="13"/>
      <c r="G11" s="13"/>
      <c r="K11" s="34"/>
      <c r="P11" s="34"/>
      <c r="Q11" s="34"/>
      <c r="R11" s="34"/>
      <c r="W11" s="13" t="b">
        <f t="shared" si="0"/>
        <v>1</v>
      </c>
      <c r="AA11" s="8">
        <f>SUM((M11*Varibles!$C$8)+((U11*Varibles!$A$3/1000)*(Varibles!$E$8*168.46))+(Y11*3/156)+(Z11*Varibles!$A$12*3/156))</f>
        <v>0</v>
      </c>
      <c r="AB11" s="8">
        <f t="shared" si="1"/>
        <v>0</v>
      </c>
      <c r="AC11" s="8">
        <f t="shared" si="2"/>
        <v>0</v>
      </c>
    </row>
    <row r="12" spans="1:29" x14ac:dyDescent="0.25">
      <c r="E12" s="13"/>
      <c r="F12" s="13"/>
      <c r="G12" s="13"/>
      <c r="K12" s="34"/>
      <c r="P12" s="34"/>
      <c r="Q12" s="34"/>
      <c r="R12" s="34"/>
      <c r="W12" s="13" t="b">
        <f t="shared" si="0"/>
        <v>1</v>
      </c>
      <c r="AA12" s="8">
        <f>SUM((M12*Varibles!$C$8)+((U12*Varibles!$A$3/1000)*(Varibles!$E$8*168.46))+(Y12*3/156)+(Z12*Varibles!$A$12*3/156))</f>
        <v>0</v>
      </c>
      <c r="AB12" s="8">
        <f t="shared" si="1"/>
        <v>0</v>
      </c>
      <c r="AC12" s="8">
        <f t="shared" si="2"/>
        <v>0</v>
      </c>
    </row>
    <row r="13" spans="1:29" x14ac:dyDescent="0.25">
      <c r="E13" s="13"/>
      <c r="F13" s="13"/>
      <c r="G13" s="13"/>
      <c r="K13" s="34"/>
      <c r="P13" s="34"/>
      <c r="Q13" s="34"/>
      <c r="R13" s="34"/>
      <c r="W13" s="13" t="b">
        <f t="shared" si="0"/>
        <v>1</v>
      </c>
      <c r="AA13" s="8">
        <f>SUM((M13*Varibles!$C$8)+((U13*Varibles!$A$3/1000)*(Varibles!$E$8*168.46))+(Y13*3/156)+(Z13*Varibles!$A$12*3/156))</f>
        <v>0</v>
      </c>
      <c r="AB13" s="8">
        <f t="shared" si="1"/>
        <v>0</v>
      </c>
      <c r="AC13" s="8">
        <f t="shared" si="2"/>
        <v>0</v>
      </c>
    </row>
    <row r="14" spans="1:29" x14ac:dyDescent="0.25">
      <c r="E14" s="13"/>
      <c r="F14" s="13"/>
      <c r="G14" s="13"/>
      <c r="K14" s="34"/>
      <c r="P14" s="34"/>
      <c r="Q14" s="34"/>
      <c r="R14" s="34"/>
      <c r="W14" s="13" t="b">
        <f t="shared" si="0"/>
        <v>1</v>
      </c>
      <c r="AA14" s="8">
        <f>SUM((M14*Varibles!$C$8)+((U14*Varibles!$A$3/1000)*(Varibles!$E$8*168.46))+(Y14*3/156)+(Z14*Varibles!$A$12*3/156))</f>
        <v>0</v>
      </c>
      <c r="AB14" s="8">
        <f t="shared" si="1"/>
        <v>0</v>
      </c>
      <c r="AC14" s="8">
        <f t="shared" si="2"/>
        <v>0</v>
      </c>
    </row>
    <row r="15" spans="1:29" x14ac:dyDescent="0.25">
      <c r="E15" s="13"/>
      <c r="F15" s="13"/>
      <c r="G15" s="13"/>
      <c r="K15" s="34"/>
      <c r="P15" s="34"/>
      <c r="Q15" s="34"/>
      <c r="R15" s="34"/>
      <c r="W15" s="13" t="b">
        <f t="shared" si="0"/>
        <v>1</v>
      </c>
      <c r="AA15" s="8">
        <f>SUM((M15*Varibles!$C$8)+((U15*Varibles!$A$3/1000)*(Varibles!$E$8*168.46))+(Y15*3/156)+(Z15*Varibles!$A$12*3/156))</f>
        <v>0</v>
      </c>
      <c r="AB15" s="8">
        <f t="shared" si="1"/>
        <v>0</v>
      </c>
      <c r="AC15" s="8">
        <f t="shared" si="2"/>
        <v>0</v>
      </c>
    </row>
    <row r="16" spans="1:29" x14ac:dyDescent="0.25">
      <c r="E16" s="13"/>
      <c r="F16" s="13"/>
      <c r="G16" s="13"/>
      <c r="K16" s="34"/>
      <c r="P16" s="34"/>
      <c r="Q16" s="34"/>
      <c r="R16" s="34"/>
      <c r="W16" s="13" t="b">
        <f t="shared" si="0"/>
        <v>1</v>
      </c>
      <c r="AA16" s="8">
        <f>SUM((M16*Varibles!$C$8)+((U16*Varibles!$A$3/1000)*(Varibles!$E$8*168.46))+(Y16*3/156)+(Z16*Varibles!$A$12*3/156))</f>
        <v>0</v>
      </c>
      <c r="AB16" s="8">
        <f t="shared" si="1"/>
        <v>0</v>
      </c>
      <c r="AC16" s="8">
        <f t="shared" si="2"/>
        <v>0</v>
      </c>
    </row>
    <row r="17" spans="5:29" x14ac:dyDescent="0.25">
      <c r="E17" s="13"/>
      <c r="F17" s="13"/>
      <c r="G17" s="13"/>
      <c r="K17" s="34"/>
      <c r="P17" s="34"/>
      <c r="Q17" s="34"/>
      <c r="R17" s="34"/>
      <c r="W17" s="13" t="b">
        <f t="shared" si="0"/>
        <v>1</v>
      </c>
      <c r="AA17" s="8">
        <f>SUM((M17*Varibles!$C$8)+((U17*Varibles!$A$3/1000)*(Varibles!$E$8*168.46))+(Y17*3/156)+(Z17*Varibles!$A$12*3/156))</f>
        <v>0</v>
      </c>
      <c r="AB17" s="8">
        <f t="shared" si="1"/>
        <v>0</v>
      </c>
      <c r="AC17" s="8">
        <f t="shared" si="2"/>
        <v>0</v>
      </c>
    </row>
    <row r="18" spans="5:29" x14ac:dyDescent="0.25">
      <c r="E18" s="13"/>
      <c r="F18" s="13"/>
      <c r="G18" s="13"/>
      <c r="K18" s="34"/>
      <c r="P18" s="34"/>
      <c r="Q18" s="34"/>
      <c r="R18" s="34"/>
      <c r="W18" s="13" t="b">
        <f t="shared" si="0"/>
        <v>1</v>
      </c>
      <c r="AA18" s="8">
        <f>SUM((M18*Varibles!$C$8)+((U18*Varibles!$A$3/1000)*(Varibles!$E$8*168.46))+(Y18*3/156)+(Z18*Varibles!$A$12*3/156))</f>
        <v>0</v>
      </c>
      <c r="AB18" s="8">
        <f t="shared" si="1"/>
        <v>0</v>
      </c>
      <c r="AC18" s="8">
        <f t="shared" si="2"/>
        <v>0</v>
      </c>
    </row>
    <row r="19" spans="5:29" x14ac:dyDescent="0.25">
      <c r="E19" s="13"/>
      <c r="F19" s="13"/>
      <c r="G19" s="13"/>
      <c r="K19" s="34"/>
      <c r="P19" s="34"/>
      <c r="Q19" s="34"/>
      <c r="R19" s="34"/>
      <c r="W19" s="13" t="b">
        <f t="shared" si="0"/>
        <v>1</v>
      </c>
      <c r="AA19" s="8">
        <f>SUM((M19*Varibles!$C$8)+((U19*Varibles!$A$3/1000)*(Varibles!$E$8*168.46))+(Y19*3/156)+(Z19*Varibles!$A$12*3/156))</f>
        <v>0</v>
      </c>
      <c r="AB19" s="8">
        <f t="shared" si="1"/>
        <v>0</v>
      </c>
      <c r="AC19" s="8">
        <f t="shared" si="2"/>
        <v>0</v>
      </c>
    </row>
    <row r="20" spans="5:29" x14ac:dyDescent="0.25">
      <c r="E20" s="13"/>
      <c r="F20" s="13"/>
      <c r="G20" s="13"/>
      <c r="K20" s="34"/>
      <c r="P20" s="34"/>
      <c r="Q20" s="34"/>
      <c r="R20" s="34"/>
      <c r="W20" s="13" t="b">
        <f t="shared" si="0"/>
        <v>1</v>
      </c>
      <c r="AA20" s="8">
        <f>SUM((M20*Varibles!$C$8)+((U20*Varibles!$A$3/1000)*(Varibles!$E$8*168.46))+(Y20*3/156)+(Z20*Varibles!$A$12*3/156))</f>
        <v>0</v>
      </c>
      <c r="AB20" s="8">
        <f t="shared" si="1"/>
        <v>0</v>
      </c>
      <c r="AC20" s="8">
        <f t="shared" si="2"/>
        <v>0</v>
      </c>
    </row>
    <row r="21" spans="5:29" x14ac:dyDescent="0.25">
      <c r="E21" s="13"/>
      <c r="F21" s="13"/>
      <c r="G21" s="13"/>
      <c r="K21" s="34"/>
      <c r="P21" s="34"/>
      <c r="Q21" s="34"/>
      <c r="R21" s="34"/>
      <c r="W21" s="13" t="b">
        <f t="shared" si="0"/>
        <v>1</v>
      </c>
      <c r="AA21" s="8">
        <f>SUM((M21*Varibles!$C$8)+((U21*Varibles!$A$3/1000)*(Varibles!$E$8*168.46))+(Y21*3/156)+(Z21*Varibles!$A$12*3/156))</f>
        <v>0</v>
      </c>
      <c r="AB21" s="8">
        <f t="shared" si="1"/>
        <v>0</v>
      </c>
      <c r="AC21" s="8">
        <f t="shared" si="2"/>
        <v>0</v>
      </c>
    </row>
    <row r="22" spans="5:29" x14ac:dyDescent="0.25">
      <c r="E22" s="13"/>
      <c r="F22" s="13"/>
      <c r="G22" s="13"/>
      <c r="K22" s="34"/>
      <c r="P22" s="34"/>
      <c r="Q22" s="34"/>
      <c r="R22" s="34"/>
      <c r="W22" s="13" t="b">
        <f t="shared" si="0"/>
        <v>1</v>
      </c>
      <c r="AA22" s="8">
        <f>SUM((M22*Varibles!$C$8)+((U22*Varibles!$A$3/1000)*(Varibles!$E$8*168.46))+(Y22*3/156)+(Z22*Varibles!$A$12*3/156))</f>
        <v>0</v>
      </c>
      <c r="AB22" s="8">
        <f t="shared" si="1"/>
        <v>0</v>
      </c>
      <c r="AC22" s="8">
        <f t="shared" si="2"/>
        <v>0</v>
      </c>
    </row>
    <row r="23" spans="5:29" x14ac:dyDescent="0.25">
      <c r="E23" s="13"/>
      <c r="F23" s="13"/>
      <c r="G23" s="13"/>
      <c r="K23" s="34"/>
      <c r="P23" s="34"/>
      <c r="Q23" s="34"/>
      <c r="R23" s="34"/>
      <c r="W23" s="13" t="b">
        <f t="shared" si="0"/>
        <v>1</v>
      </c>
      <c r="AA23" s="8">
        <f>SUM((M23*Varibles!$C$8)+((U23*Varibles!$A$3/1000)*(Varibles!$E$8*168.46))+(Y23*3/156)+(Z23*Varibles!$A$12*3/156))</f>
        <v>0</v>
      </c>
      <c r="AB23" s="8">
        <f t="shared" si="1"/>
        <v>0</v>
      </c>
      <c r="AC23" s="8">
        <f t="shared" si="2"/>
        <v>0</v>
      </c>
    </row>
    <row r="24" spans="5:29" x14ac:dyDescent="0.25">
      <c r="E24" s="13"/>
      <c r="F24" s="13"/>
      <c r="G24" s="13"/>
      <c r="K24" s="34"/>
      <c r="P24" s="34"/>
      <c r="Q24" s="34"/>
      <c r="R24" s="34"/>
      <c r="W24" s="13" t="b">
        <f t="shared" si="0"/>
        <v>1</v>
      </c>
      <c r="AA24" s="8">
        <f>SUM((M24*Varibles!$C$8)+((U24*Varibles!$A$3/1000)*(Varibles!$E$8*168.46))+(Y24*3/156)+(Z24*Varibles!$A$12*3/156))</f>
        <v>0</v>
      </c>
      <c r="AB24" s="8">
        <f t="shared" si="1"/>
        <v>0</v>
      </c>
      <c r="AC24" s="8">
        <f t="shared" si="2"/>
        <v>0</v>
      </c>
    </row>
    <row r="25" spans="5:29" x14ac:dyDescent="0.25">
      <c r="E25" s="13"/>
      <c r="F25" s="13"/>
      <c r="G25" s="13"/>
      <c r="K25" s="34"/>
      <c r="P25" s="34"/>
      <c r="Q25" s="34"/>
      <c r="R25" s="34"/>
      <c r="W25" s="13" t="b">
        <f t="shared" si="0"/>
        <v>1</v>
      </c>
      <c r="AA25" s="8">
        <f>SUM((M25*Varibles!$C$8)+((U25*Varibles!$A$3/1000)*(Varibles!$E$8*168.46))+(Y25*3/156)+(Z25*Varibles!$A$12*3/156))</f>
        <v>0</v>
      </c>
      <c r="AB25" s="8">
        <f t="shared" si="1"/>
        <v>0</v>
      </c>
      <c r="AC25" s="8">
        <f t="shared" si="2"/>
        <v>0</v>
      </c>
    </row>
    <row r="26" spans="5:29" x14ac:dyDescent="0.25">
      <c r="E26" s="13"/>
      <c r="F26" s="13"/>
      <c r="G26" s="13"/>
      <c r="K26" s="34"/>
      <c r="P26" s="34"/>
      <c r="Q26" s="34"/>
      <c r="R26" s="34"/>
      <c r="W26" s="13" t="b">
        <f t="shared" si="0"/>
        <v>1</v>
      </c>
      <c r="AA26" s="8">
        <f>SUM((M26*Varibles!$C$8)+((U26*Varibles!$A$3/1000)*(Varibles!$E$8*168.46))+(Y26*3/156)+(Z26*Varibles!$A$12*3/156))</f>
        <v>0</v>
      </c>
      <c r="AB26" s="8">
        <f t="shared" si="1"/>
        <v>0</v>
      </c>
      <c r="AC26" s="8">
        <f t="shared" si="2"/>
        <v>0</v>
      </c>
    </row>
    <row r="27" spans="5:29" x14ac:dyDescent="0.25">
      <c r="E27" s="13"/>
      <c r="F27" s="13"/>
      <c r="G27" s="13"/>
      <c r="K27" s="34"/>
      <c r="P27" s="34"/>
      <c r="Q27" s="34"/>
      <c r="R27" s="34"/>
      <c r="W27" s="13" t="b">
        <f t="shared" si="0"/>
        <v>1</v>
      </c>
      <c r="AA27" s="8">
        <f>SUM((M27*Varibles!$C$8)+((U27*Varibles!$A$3/1000)*(Varibles!$E$8*168.46))+(Y27*3/156)+(Z27*Varibles!$A$12*3/156))</f>
        <v>0</v>
      </c>
      <c r="AB27" s="8">
        <f t="shared" si="1"/>
        <v>0</v>
      </c>
      <c r="AC27" s="8">
        <f t="shared" si="2"/>
        <v>0</v>
      </c>
    </row>
    <row r="28" spans="5:29" x14ac:dyDescent="0.25">
      <c r="E28" s="13"/>
      <c r="F28" s="13"/>
      <c r="G28" s="13"/>
      <c r="K28" s="34"/>
      <c r="P28" s="34"/>
      <c r="Q28" s="34"/>
      <c r="R28" s="34"/>
      <c r="W28" s="13" t="b">
        <f t="shared" si="0"/>
        <v>1</v>
      </c>
      <c r="AA28" s="8">
        <f>SUM((M28*Varibles!$C$8)+((U28*Varibles!$A$3/1000)*(Varibles!$E$8*168.46))+(Y28*3/156)+(Z28*Varibles!$A$12*3/156))</f>
        <v>0</v>
      </c>
      <c r="AB28" s="8">
        <f t="shared" si="1"/>
        <v>0</v>
      </c>
      <c r="AC28" s="8">
        <f t="shared" si="2"/>
        <v>0</v>
      </c>
    </row>
    <row r="29" spans="5:29" x14ac:dyDescent="0.25">
      <c r="E29" s="13"/>
      <c r="F29" s="13"/>
      <c r="G29" s="13"/>
      <c r="K29" s="34"/>
      <c r="P29" s="34"/>
      <c r="Q29" s="34"/>
      <c r="R29" s="34"/>
      <c r="W29" s="13" t="b">
        <f t="shared" si="0"/>
        <v>1</v>
      </c>
      <c r="AA29" s="8">
        <f>SUM((M29*Varibles!$C$8)+((U29*Varibles!$A$3/1000)*(Varibles!$E$8*168.46))+(Y29*3/156)+(Z29*Varibles!$A$12*3/156))</f>
        <v>0</v>
      </c>
      <c r="AB29" s="8">
        <f t="shared" si="1"/>
        <v>0</v>
      </c>
      <c r="AC29" s="8">
        <f t="shared" si="2"/>
        <v>0</v>
      </c>
    </row>
    <row r="30" spans="5:29" x14ac:dyDescent="0.25">
      <c r="E30" s="13"/>
      <c r="F30" s="13"/>
      <c r="G30" s="13"/>
      <c r="K30" s="34"/>
      <c r="P30" s="34"/>
      <c r="Q30" s="34"/>
      <c r="R30" s="34"/>
      <c r="W30" s="13" t="b">
        <f t="shared" si="0"/>
        <v>1</v>
      </c>
      <c r="AA30" s="8">
        <f>SUM((M30*Varibles!$C$8)+((U30*Varibles!$A$3/1000)*(Varibles!$E$8*168.46))+(Y30*3/156)+(Z30*Varibles!$A$12*3/156))</f>
        <v>0</v>
      </c>
      <c r="AB30" s="8">
        <f t="shared" si="1"/>
        <v>0</v>
      </c>
      <c r="AC30" s="8">
        <f t="shared" si="2"/>
        <v>0</v>
      </c>
    </row>
    <row r="31" spans="5:29" x14ac:dyDescent="0.25">
      <c r="E31" s="13"/>
      <c r="F31" s="13"/>
      <c r="G31" s="13"/>
      <c r="K31" s="34"/>
      <c r="P31" s="34"/>
      <c r="Q31" s="34"/>
      <c r="R31" s="34"/>
      <c r="W31" s="13" t="b">
        <f t="shared" si="0"/>
        <v>1</v>
      </c>
      <c r="AA31" s="8">
        <f>SUM((M31*Varibles!$C$8)+((U31*Varibles!$A$3/1000)*(Varibles!$E$8*168.46))+(Y31*3/156)+(Z31*Varibles!$A$12*3/156))</f>
        <v>0</v>
      </c>
      <c r="AB31" s="8">
        <f t="shared" si="1"/>
        <v>0</v>
      </c>
      <c r="AC31" s="8">
        <f t="shared" si="2"/>
        <v>0</v>
      </c>
    </row>
    <row r="32" spans="5:29" x14ac:dyDescent="0.25">
      <c r="E32" s="13"/>
      <c r="F32" s="13"/>
      <c r="G32" s="13"/>
      <c r="K32" s="34"/>
      <c r="P32" s="34"/>
      <c r="Q32" s="34"/>
      <c r="R32" s="34"/>
      <c r="W32" s="13" t="b">
        <f t="shared" si="0"/>
        <v>1</v>
      </c>
      <c r="AA32" s="8">
        <f>SUM((M32*Varibles!$C$8)+((U32*Varibles!$A$3/1000)*(Varibles!$E$8*168.46))+(Y32*3/156)+(Z32*Varibles!$A$12*3/156))</f>
        <v>0</v>
      </c>
      <c r="AB32" s="8">
        <f t="shared" si="1"/>
        <v>0</v>
      </c>
      <c r="AC32" s="8">
        <f t="shared" si="2"/>
        <v>0</v>
      </c>
    </row>
    <row r="33" spans="4:29" x14ac:dyDescent="0.25">
      <c r="E33" s="13"/>
      <c r="F33" s="13"/>
      <c r="G33" s="13"/>
      <c r="K33" s="34"/>
      <c r="P33" s="34"/>
      <c r="Q33" s="34"/>
      <c r="R33" s="34"/>
      <c r="W33" s="13" t="b">
        <f t="shared" si="0"/>
        <v>1</v>
      </c>
      <c r="AA33" s="8">
        <f>SUM((M33*Varibles!$C$8)+((U33*Varibles!$A$3/1000)*(Varibles!$E$8*168.46))+(Y33*3/156)+(Z33*Varibles!$A$12*3/156))</f>
        <v>0</v>
      </c>
      <c r="AB33" s="8">
        <f t="shared" si="1"/>
        <v>0</v>
      </c>
      <c r="AC33" s="8">
        <f t="shared" si="2"/>
        <v>0</v>
      </c>
    </row>
    <row r="34" spans="4:29" x14ac:dyDescent="0.25">
      <c r="E34" s="13"/>
      <c r="F34" s="13"/>
      <c r="G34" s="13"/>
      <c r="K34" s="34"/>
      <c r="P34" s="34"/>
      <c r="Q34" s="34"/>
      <c r="R34" s="34"/>
      <c r="W34" s="13" t="b">
        <f t="shared" ref="W34:W65" si="3">IF(ISNA(VLOOKUP(B34,System_Name_InUse_array,1,FALSE)),FALSE,TRUE)</f>
        <v>1</v>
      </c>
      <c r="AA34" s="8">
        <f>SUM((M34*Varibles!$C$8)+((U34*Varibles!$A$3/1000)*(Varibles!$E$8*168.46))+(Y34*3/156)+(Z34*Varibles!$A$12*3/156))</f>
        <v>0</v>
      </c>
      <c r="AB34" s="8">
        <f t="shared" ref="AB34:AB65" si="4">SUM(X34/156)</f>
        <v>0</v>
      </c>
      <c r="AC34" s="8">
        <f t="shared" ref="AC34:AC65" si="5">SUM(AA34:AB34)</f>
        <v>0</v>
      </c>
    </row>
    <row r="35" spans="4:29" x14ac:dyDescent="0.25">
      <c r="E35" s="13"/>
      <c r="F35" s="13"/>
      <c r="G35" s="13"/>
      <c r="K35" s="34"/>
      <c r="P35" s="34"/>
      <c r="Q35" s="34"/>
      <c r="R35" s="34"/>
      <c r="W35" s="13" t="b">
        <f t="shared" si="3"/>
        <v>1</v>
      </c>
      <c r="AA35" s="8">
        <f>SUM((M35*Varibles!$C$8)+((U35*Varibles!$A$3/1000)*(Varibles!$E$8*168.46))+(Y35*3/156)+(Z35*Varibles!$A$12*3/156))</f>
        <v>0</v>
      </c>
      <c r="AB35" s="8">
        <f t="shared" si="4"/>
        <v>0</v>
      </c>
      <c r="AC35" s="8">
        <f t="shared" si="5"/>
        <v>0</v>
      </c>
    </row>
    <row r="36" spans="4:29" x14ac:dyDescent="0.25">
      <c r="E36" s="13"/>
      <c r="F36" s="13"/>
      <c r="G36" s="13"/>
      <c r="K36" s="34"/>
      <c r="P36" s="34"/>
      <c r="Q36" s="34"/>
      <c r="R36" s="34"/>
      <c r="W36" s="13" t="b">
        <f t="shared" si="3"/>
        <v>1</v>
      </c>
      <c r="AA36" s="8">
        <f>SUM((M36*Varibles!$C$8)+((U36*Varibles!$A$3/1000)*(Varibles!$E$8*168.46))+(Y36*3/156)+(Z36*Varibles!$A$12*3/156))</f>
        <v>0</v>
      </c>
      <c r="AB36" s="8">
        <f t="shared" si="4"/>
        <v>0</v>
      </c>
      <c r="AC36" s="8">
        <f t="shared" si="5"/>
        <v>0</v>
      </c>
    </row>
    <row r="37" spans="4:29" x14ac:dyDescent="0.25">
      <c r="E37" s="13"/>
      <c r="F37" s="13"/>
      <c r="G37" s="13"/>
      <c r="K37" s="34"/>
      <c r="P37" s="34"/>
      <c r="Q37" s="34"/>
      <c r="R37" s="34"/>
      <c r="W37" s="13" t="b">
        <f t="shared" si="3"/>
        <v>1</v>
      </c>
      <c r="AA37" s="8">
        <f>SUM((M37*Varibles!$C$8)+((U37*Varibles!$A$3/1000)*(Varibles!$E$8*168.46))+(Y37*3/156)+(Z37*Varibles!$A$12*3/156))</f>
        <v>0</v>
      </c>
      <c r="AB37" s="8">
        <f t="shared" si="4"/>
        <v>0</v>
      </c>
      <c r="AC37" s="8">
        <f t="shared" si="5"/>
        <v>0</v>
      </c>
    </row>
    <row r="38" spans="4:29" x14ac:dyDescent="0.25">
      <c r="E38" s="13"/>
      <c r="F38" s="13"/>
      <c r="G38" s="13"/>
      <c r="K38" s="34"/>
      <c r="P38" s="34"/>
      <c r="Q38" s="34"/>
      <c r="R38" s="34"/>
      <c r="W38" s="13" t="b">
        <f t="shared" si="3"/>
        <v>1</v>
      </c>
      <c r="AA38" s="8">
        <f>SUM((M38*Varibles!$C$8)+((U38*Varibles!$A$3/1000)*(Varibles!$E$8*168.46))+(Y38*3/156)+(Z38*Varibles!$A$12*3/156))</f>
        <v>0</v>
      </c>
      <c r="AB38" s="8">
        <f t="shared" si="4"/>
        <v>0</v>
      </c>
      <c r="AC38" s="8">
        <f t="shared" si="5"/>
        <v>0</v>
      </c>
    </row>
    <row r="39" spans="4:29" x14ac:dyDescent="0.25">
      <c r="E39" s="13"/>
      <c r="F39" s="13"/>
      <c r="G39" s="13"/>
      <c r="K39" s="34"/>
      <c r="P39" s="34"/>
      <c r="Q39" s="34"/>
      <c r="R39" s="34"/>
      <c r="W39" s="13" t="b">
        <f t="shared" si="3"/>
        <v>1</v>
      </c>
      <c r="AA39" s="8">
        <f>SUM((M39*Varibles!$C$8)+((U39*Varibles!$A$3/1000)*(Varibles!$E$8*168.46))+(Y39*3/156)+(Z39*Varibles!$A$12*3/156))</f>
        <v>0</v>
      </c>
      <c r="AB39" s="8">
        <f t="shared" si="4"/>
        <v>0</v>
      </c>
      <c r="AC39" s="8">
        <f t="shared" si="5"/>
        <v>0</v>
      </c>
    </row>
    <row r="40" spans="4:29" x14ac:dyDescent="0.25">
      <c r="E40" s="13"/>
      <c r="F40" s="13"/>
      <c r="G40" s="13"/>
      <c r="K40" s="34"/>
      <c r="P40" s="34"/>
      <c r="Q40" s="34"/>
      <c r="R40" s="34"/>
      <c r="W40" s="13" t="b">
        <f t="shared" si="3"/>
        <v>1</v>
      </c>
      <c r="AA40" s="8">
        <f>SUM((M40*Varibles!$C$8)+((U40*Varibles!$A$3/1000)*(Varibles!$E$8*168.46))+(Y40*3/156)+(Z40*Varibles!$A$12*3/156))</f>
        <v>0</v>
      </c>
      <c r="AB40" s="8">
        <f t="shared" si="4"/>
        <v>0</v>
      </c>
      <c r="AC40" s="8">
        <f t="shared" si="5"/>
        <v>0</v>
      </c>
    </row>
    <row r="41" spans="4:29" x14ac:dyDescent="0.25">
      <c r="E41" s="13"/>
      <c r="F41" s="13"/>
      <c r="G41" s="13"/>
      <c r="K41" s="34"/>
      <c r="P41" s="34"/>
      <c r="Q41" s="34"/>
      <c r="R41" s="34"/>
      <c r="W41" s="13" t="b">
        <f t="shared" si="3"/>
        <v>1</v>
      </c>
      <c r="AA41" s="8">
        <f>SUM((M41*Varibles!$C$8)+((U41*Varibles!$A$3/1000)*(Varibles!$E$8*168.46))+(Y41*3/156)+(Z41*Varibles!$A$12*3/156))</f>
        <v>0</v>
      </c>
      <c r="AB41" s="8">
        <f t="shared" si="4"/>
        <v>0</v>
      </c>
      <c r="AC41" s="8">
        <f t="shared" si="5"/>
        <v>0</v>
      </c>
    </row>
    <row r="42" spans="4:29" x14ac:dyDescent="0.25">
      <c r="E42" s="13"/>
      <c r="F42" s="13"/>
      <c r="G42" s="13"/>
      <c r="K42" s="34"/>
      <c r="P42" s="34"/>
      <c r="Q42" s="34"/>
      <c r="R42" s="34"/>
      <c r="W42" s="13" t="b">
        <f t="shared" si="3"/>
        <v>1</v>
      </c>
      <c r="AA42" s="8">
        <f>SUM((M42*Varibles!$C$8)+((U42*Varibles!$A$3/1000)*(Varibles!$E$8*168.46))+(Y42*3/156)+(Z42*Varibles!$A$12*3/156))</f>
        <v>0</v>
      </c>
      <c r="AB42" s="8">
        <f t="shared" si="4"/>
        <v>0</v>
      </c>
      <c r="AC42" s="8">
        <f t="shared" si="5"/>
        <v>0</v>
      </c>
    </row>
    <row r="43" spans="4:29" x14ac:dyDescent="0.25">
      <c r="E43" s="13"/>
      <c r="F43" s="13"/>
      <c r="G43" s="13"/>
      <c r="K43" s="34"/>
      <c r="P43" s="34"/>
      <c r="Q43" s="34"/>
      <c r="R43" s="34"/>
      <c r="W43" s="13" t="b">
        <f t="shared" si="3"/>
        <v>1</v>
      </c>
      <c r="AA43" s="8">
        <f>SUM((M43*Varibles!$C$8)+((U43*Varibles!$A$3/1000)*(Varibles!$E$8*168.46))+(Y43*3/156)+(Z43*Varibles!$A$12*3/156))</f>
        <v>0</v>
      </c>
      <c r="AB43" s="8">
        <f t="shared" si="4"/>
        <v>0</v>
      </c>
      <c r="AC43" s="8">
        <f t="shared" si="5"/>
        <v>0</v>
      </c>
    </row>
    <row r="44" spans="4:29" x14ac:dyDescent="0.25">
      <c r="E44" s="13"/>
      <c r="F44" s="13"/>
      <c r="G44" s="13"/>
      <c r="K44" s="34"/>
      <c r="P44" s="34"/>
      <c r="Q44" s="34"/>
      <c r="R44" s="34"/>
      <c r="W44" s="13" t="b">
        <f t="shared" si="3"/>
        <v>1</v>
      </c>
      <c r="AA44" s="8">
        <f>SUM((M44*Varibles!$C$8)+((U44*Varibles!$A$3/1000)*(Varibles!$E$8*168.46))+(Y44*3/156)+(Z44*Varibles!$A$12*3/156))</f>
        <v>0</v>
      </c>
      <c r="AB44" s="8">
        <f t="shared" si="4"/>
        <v>0</v>
      </c>
      <c r="AC44" s="8">
        <f t="shared" si="5"/>
        <v>0</v>
      </c>
    </row>
    <row r="45" spans="4:29" x14ac:dyDescent="0.25">
      <c r="E45" s="13"/>
      <c r="F45" s="13"/>
      <c r="G45" s="13"/>
      <c r="K45" s="34"/>
      <c r="P45" s="34"/>
      <c r="Q45" s="34"/>
      <c r="R45" s="34"/>
      <c r="W45" s="13" t="b">
        <f t="shared" si="3"/>
        <v>1</v>
      </c>
      <c r="AA45" s="8">
        <f>SUM((M45*Varibles!$C$8)+((U45*Varibles!$A$3/1000)*(Varibles!$E$8*168.46))+(Y45*3/156)+(Z45*Varibles!$A$12*3/156))</f>
        <v>0</v>
      </c>
      <c r="AB45" s="8">
        <f t="shared" si="4"/>
        <v>0</v>
      </c>
      <c r="AC45" s="8">
        <f t="shared" si="5"/>
        <v>0</v>
      </c>
    </row>
    <row r="46" spans="4:29" x14ac:dyDescent="0.25">
      <c r="E46" s="13"/>
      <c r="F46" s="13"/>
      <c r="G46" s="13"/>
      <c r="K46" s="34"/>
      <c r="P46" s="34"/>
      <c r="Q46" s="34"/>
      <c r="R46" s="34"/>
      <c r="W46" s="13" t="b">
        <f t="shared" si="3"/>
        <v>1</v>
      </c>
      <c r="AA46" s="8">
        <f>SUM((M46*Varibles!$C$8)+((U46*Varibles!$A$3/1000)*(Varibles!$E$8*168.46))+(Y46*3/156)+(Z46*Varibles!$A$12*3/156))</f>
        <v>0</v>
      </c>
      <c r="AB46" s="8">
        <f t="shared" si="4"/>
        <v>0</v>
      </c>
      <c r="AC46" s="8">
        <f t="shared" si="5"/>
        <v>0</v>
      </c>
    </row>
    <row r="47" spans="4:29" x14ac:dyDescent="0.25">
      <c r="E47" s="13"/>
      <c r="F47" s="13"/>
      <c r="G47" s="13"/>
      <c r="K47" s="34"/>
      <c r="P47" s="34"/>
      <c r="Q47" s="34"/>
      <c r="R47" s="34"/>
      <c r="W47" s="13" t="b">
        <f t="shared" si="3"/>
        <v>1</v>
      </c>
      <c r="AA47" s="8">
        <f>SUM((M47*Varibles!$C$8)+((U47*Varibles!$A$3/1000)*(Varibles!$E$8*168.46))+(Y47*3/156)+(Z47*Varibles!$A$12*3/156))</f>
        <v>0</v>
      </c>
      <c r="AB47" s="8">
        <f t="shared" si="4"/>
        <v>0</v>
      </c>
      <c r="AC47" s="8">
        <f t="shared" si="5"/>
        <v>0</v>
      </c>
    </row>
    <row r="48" spans="4:29" x14ac:dyDescent="0.25">
      <c r="D48" s="13"/>
      <c r="E48" s="13"/>
      <c r="F48" s="13"/>
      <c r="G48" s="13"/>
      <c r="K48" s="34"/>
      <c r="P48" s="34"/>
      <c r="Q48" s="34"/>
      <c r="R48" s="34"/>
      <c r="W48" s="13" t="b">
        <f t="shared" si="3"/>
        <v>1</v>
      </c>
      <c r="AA48" s="8">
        <f>SUM((M48*Varibles!$C$8)+((U48*Varibles!$A$3/1000)*(Varibles!$E$8*168.46))+(Y48*3/156)+(Z48*Varibles!$A$12*3/156))</f>
        <v>0</v>
      </c>
      <c r="AB48" s="8">
        <f t="shared" si="4"/>
        <v>0</v>
      </c>
      <c r="AC48" s="8">
        <f t="shared" si="5"/>
        <v>0</v>
      </c>
    </row>
    <row r="49" spans="4:29" x14ac:dyDescent="0.25">
      <c r="D49" s="13"/>
      <c r="E49" s="13"/>
      <c r="F49" s="13"/>
      <c r="G49" s="13"/>
      <c r="K49" s="34"/>
      <c r="P49" s="34"/>
      <c r="Q49" s="34"/>
      <c r="R49" s="34"/>
      <c r="W49" s="13" t="b">
        <f t="shared" si="3"/>
        <v>1</v>
      </c>
      <c r="AA49" s="8">
        <f>SUM((M49*Varibles!$C$8)+((U49*Varibles!$A$3/1000)*(Varibles!$E$8*168.46))+(Y49*3/156)+(Z49*Varibles!$A$12*3/156))</f>
        <v>0</v>
      </c>
      <c r="AB49" s="8">
        <f t="shared" si="4"/>
        <v>0</v>
      </c>
      <c r="AC49" s="8">
        <f t="shared" si="5"/>
        <v>0</v>
      </c>
    </row>
    <row r="50" spans="4:29" x14ac:dyDescent="0.25">
      <c r="D50" s="13"/>
      <c r="E50" s="13"/>
      <c r="F50" s="13"/>
      <c r="G50" s="13"/>
      <c r="K50" s="34"/>
      <c r="P50" s="34"/>
      <c r="Q50" s="34"/>
      <c r="R50" s="34"/>
      <c r="W50" s="13" t="b">
        <f t="shared" si="3"/>
        <v>1</v>
      </c>
      <c r="AA50" s="8">
        <f>SUM((M50*Varibles!$C$8)+((U50*Varibles!$A$3/1000)*(Varibles!$E$8*168.46))+(Y50*3/156)+(Z50*Varibles!$A$12*3/156))</f>
        <v>0</v>
      </c>
      <c r="AB50" s="8">
        <f t="shared" si="4"/>
        <v>0</v>
      </c>
      <c r="AC50" s="8">
        <f t="shared" si="5"/>
        <v>0</v>
      </c>
    </row>
    <row r="51" spans="4:29" x14ac:dyDescent="0.25">
      <c r="D51" s="13"/>
      <c r="E51" s="13"/>
      <c r="F51" s="13"/>
      <c r="G51" s="13"/>
      <c r="K51" s="34"/>
      <c r="P51" s="34"/>
      <c r="Q51" s="34"/>
      <c r="R51" s="34"/>
      <c r="W51" s="13" t="b">
        <f t="shared" si="3"/>
        <v>1</v>
      </c>
      <c r="AA51" s="8">
        <f>SUM((M51*Varibles!$C$8)+((U51*Varibles!$A$3/1000)*(Varibles!$E$8*168.46))+(Y51*3/156)+(Z51*Varibles!$A$12*3/156))</f>
        <v>0</v>
      </c>
      <c r="AB51" s="8">
        <f t="shared" si="4"/>
        <v>0</v>
      </c>
      <c r="AC51" s="8">
        <f t="shared" si="5"/>
        <v>0</v>
      </c>
    </row>
    <row r="52" spans="4:29" x14ac:dyDescent="0.25">
      <c r="D52" s="13"/>
      <c r="E52" s="13"/>
      <c r="F52" s="13"/>
      <c r="G52" s="13"/>
      <c r="K52" s="34"/>
      <c r="P52" s="34"/>
      <c r="Q52" s="34"/>
      <c r="R52" s="34"/>
      <c r="W52" s="13" t="b">
        <f t="shared" si="3"/>
        <v>1</v>
      </c>
      <c r="AA52" s="8">
        <f>SUM((M52*Varibles!$C$8)+((U52*Varibles!$A$3/1000)*(Varibles!$E$8*168.46))+(Y52*3/156)+(Z52*Varibles!$A$12*3/156))</f>
        <v>0</v>
      </c>
      <c r="AB52" s="8">
        <f t="shared" si="4"/>
        <v>0</v>
      </c>
      <c r="AC52" s="8">
        <f t="shared" si="5"/>
        <v>0</v>
      </c>
    </row>
    <row r="53" spans="4:29" x14ac:dyDescent="0.25">
      <c r="D53" s="13"/>
      <c r="E53" s="13"/>
      <c r="F53" s="13"/>
      <c r="G53" s="13"/>
      <c r="K53" s="34"/>
      <c r="P53" s="34"/>
      <c r="Q53" s="34"/>
      <c r="R53" s="34"/>
      <c r="W53" s="13" t="b">
        <f t="shared" si="3"/>
        <v>1</v>
      </c>
      <c r="AA53" s="8">
        <f>SUM((M53*Varibles!$C$8)+((U53*Varibles!$A$3/1000)*(Varibles!$E$8*168.46))+(Y53*3/156)+(Z53*Varibles!$A$12*3/156))</f>
        <v>0</v>
      </c>
      <c r="AB53" s="8">
        <f t="shared" si="4"/>
        <v>0</v>
      </c>
      <c r="AC53" s="8">
        <f t="shared" si="5"/>
        <v>0</v>
      </c>
    </row>
    <row r="54" spans="4:29" x14ac:dyDescent="0.25">
      <c r="D54" s="13"/>
      <c r="E54" s="13"/>
      <c r="F54" s="13"/>
      <c r="G54" s="13"/>
      <c r="K54" s="34"/>
      <c r="P54" s="34"/>
      <c r="Q54" s="34"/>
      <c r="R54" s="34"/>
      <c r="W54" s="13" t="b">
        <f t="shared" si="3"/>
        <v>1</v>
      </c>
      <c r="AA54" s="8">
        <f>SUM((M54*Varibles!$C$8)+((U54*Varibles!$A$3/1000)*(Varibles!$E$8*168.46))+(Y54*3/156)+(Z54*Varibles!$A$12*3/156))</f>
        <v>0</v>
      </c>
      <c r="AB54" s="8">
        <f t="shared" si="4"/>
        <v>0</v>
      </c>
      <c r="AC54" s="8">
        <f t="shared" si="5"/>
        <v>0</v>
      </c>
    </row>
    <row r="55" spans="4:29" x14ac:dyDescent="0.25">
      <c r="D55" s="13"/>
      <c r="E55" s="13"/>
      <c r="F55" s="13"/>
      <c r="G55" s="13"/>
      <c r="K55" s="34"/>
      <c r="P55" s="34"/>
      <c r="Q55" s="34"/>
      <c r="R55" s="34"/>
      <c r="W55" s="13" t="b">
        <f t="shared" si="3"/>
        <v>1</v>
      </c>
      <c r="AA55" s="8">
        <f>SUM((M55*Varibles!$C$8)+((U55*Varibles!$A$3/1000)*(Varibles!$E$8*168.46))+(Y55*3/156)+(Z55*Varibles!$A$12*3/156))</f>
        <v>0</v>
      </c>
      <c r="AB55" s="8">
        <f t="shared" si="4"/>
        <v>0</v>
      </c>
      <c r="AC55" s="8">
        <f t="shared" si="5"/>
        <v>0</v>
      </c>
    </row>
    <row r="56" spans="4:29" x14ac:dyDescent="0.25">
      <c r="E56" s="13"/>
      <c r="F56" s="13"/>
      <c r="G56" s="13"/>
      <c r="K56" s="34"/>
      <c r="P56" s="34"/>
      <c r="Q56" s="34"/>
      <c r="R56" s="34"/>
      <c r="W56" s="13" t="b">
        <f t="shared" si="3"/>
        <v>1</v>
      </c>
      <c r="AA56" s="8">
        <f>SUM((M56*Varibles!$C$8)+((U56*Varibles!$A$3/1000)*(Varibles!$E$8*168.46))+(Y56*3/156)+(Z56*Varibles!$A$12*3/156))</f>
        <v>0</v>
      </c>
      <c r="AB56" s="8">
        <f t="shared" si="4"/>
        <v>0</v>
      </c>
      <c r="AC56" s="8">
        <f t="shared" si="5"/>
        <v>0</v>
      </c>
    </row>
    <row r="57" spans="4:29" x14ac:dyDescent="0.25">
      <c r="E57" s="13"/>
      <c r="F57" s="13"/>
      <c r="G57" s="13"/>
      <c r="K57" s="34"/>
      <c r="P57" s="34"/>
      <c r="Q57" s="34"/>
      <c r="R57" s="34"/>
      <c r="W57" s="13" t="b">
        <f t="shared" si="3"/>
        <v>1</v>
      </c>
      <c r="AA57" s="8">
        <f>SUM((M57*Varibles!$C$8)+((U57*Varibles!$A$3/1000)*(Varibles!$E$8*168.46))+(Y57*3/156)+(Z57*Varibles!$A$12*3/156))</f>
        <v>0</v>
      </c>
      <c r="AB57" s="8">
        <f t="shared" si="4"/>
        <v>0</v>
      </c>
      <c r="AC57" s="8">
        <f t="shared" si="5"/>
        <v>0</v>
      </c>
    </row>
    <row r="58" spans="4:29" x14ac:dyDescent="0.25">
      <c r="D58" s="13"/>
      <c r="E58" s="13"/>
      <c r="F58" s="13"/>
      <c r="G58" s="13"/>
      <c r="K58" s="34"/>
      <c r="P58" s="34"/>
      <c r="Q58" s="34"/>
      <c r="R58" s="34"/>
      <c r="W58" s="13" t="b">
        <f t="shared" si="3"/>
        <v>1</v>
      </c>
      <c r="AA58" s="8">
        <f>SUM((M58*Varibles!$C$8)+((U58*Varibles!$A$3/1000)*(Varibles!$E$8*168.46))+(Y58*3/156)+(Z58*Varibles!$A$12*3/156))</f>
        <v>0</v>
      </c>
      <c r="AB58" s="8">
        <f t="shared" si="4"/>
        <v>0</v>
      </c>
      <c r="AC58" s="8">
        <f t="shared" si="5"/>
        <v>0</v>
      </c>
    </row>
    <row r="59" spans="4:29" x14ac:dyDescent="0.25">
      <c r="D59" s="13"/>
      <c r="E59" s="13"/>
      <c r="F59" s="13"/>
      <c r="G59" s="13"/>
      <c r="K59" s="34"/>
      <c r="P59" s="34"/>
      <c r="Q59" s="34"/>
      <c r="R59" s="34"/>
      <c r="W59" s="13" t="b">
        <f t="shared" si="3"/>
        <v>1</v>
      </c>
      <c r="AA59" s="8">
        <f>SUM((M59*Varibles!$C$8)+((U59*Varibles!$A$3/1000)*(Varibles!$E$8*168.46))+(Y59*3/156)+(Z59*Varibles!$A$12*3/156))</f>
        <v>0</v>
      </c>
      <c r="AB59" s="8">
        <f t="shared" si="4"/>
        <v>0</v>
      </c>
      <c r="AC59" s="8">
        <f t="shared" si="5"/>
        <v>0</v>
      </c>
    </row>
    <row r="60" spans="4:29" x14ac:dyDescent="0.25">
      <c r="D60" s="13"/>
      <c r="E60" s="13"/>
      <c r="F60" s="13"/>
      <c r="G60" s="13"/>
      <c r="K60" s="34"/>
      <c r="P60" s="34"/>
      <c r="Q60" s="34"/>
      <c r="R60" s="34"/>
      <c r="W60" s="13" t="b">
        <f t="shared" si="3"/>
        <v>1</v>
      </c>
      <c r="AA60" s="8">
        <f>SUM((M60*Varibles!$C$8)+((U60*Varibles!$A$3/1000)*(Varibles!$E$8*168.46))+(Y60*3/156)+(Z60*Varibles!$A$12*3/156))</f>
        <v>0</v>
      </c>
      <c r="AB60" s="8">
        <f t="shared" si="4"/>
        <v>0</v>
      </c>
      <c r="AC60" s="8">
        <f t="shared" si="5"/>
        <v>0</v>
      </c>
    </row>
    <row r="61" spans="4:29" x14ac:dyDescent="0.25">
      <c r="D61" s="13"/>
      <c r="E61" s="13"/>
      <c r="F61" s="13"/>
      <c r="G61" s="13"/>
      <c r="K61" s="34"/>
      <c r="P61" s="34"/>
      <c r="Q61" s="34"/>
      <c r="R61" s="34"/>
      <c r="W61" s="13" t="b">
        <f t="shared" si="3"/>
        <v>1</v>
      </c>
      <c r="AA61" s="8">
        <f>SUM((M61*Varibles!$C$8)+((U61*Varibles!$A$3/1000)*(Varibles!$E$8*168.46))+(Y61*3/156)+(Z61*Varibles!$A$12*3/156))</f>
        <v>0</v>
      </c>
      <c r="AB61" s="8">
        <f t="shared" si="4"/>
        <v>0</v>
      </c>
      <c r="AC61" s="8">
        <f t="shared" si="5"/>
        <v>0</v>
      </c>
    </row>
    <row r="62" spans="4:29" x14ac:dyDescent="0.25">
      <c r="D62" s="13"/>
      <c r="E62" s="13"/>
      <c r="F62" s="13"/>
      <c r="G62" s="13"/>
      <c r="K62" s="34"/>
      <c r="P62" s="34"/>
      <c r="Q62" s="34"/>
      <c r="R62" s="34"/>
      <c r="W62" s="13" t="b">
        <f t="shared" si="3"/>
        <v>1</v>
      </c>
      <c r="AA62" s="8">
        <f>SUM((M62*Varibles!$C$8)+((U62*Varibles!$A$3/1000)*(Varibles!$E$8*168.46))+(Y62*3/156)+(Z62*Varibles!$A$12*3/156))</f>
        <v>0</v>
      </c>
      <c r="AB62" s="8">
        <f t="shared" si="4"/>
        <v>0</v>
      </c>
      <c r="AC62" s="8">
        <f t="shared" si="5"/>
        <v>0</v>
      </c>
    </row>
    <row r="63" spans="4:29" x14ac:dyDescent="0.25">
      <c r="D63" s="13"/>
      <c r="E63" s="13"/>
      <c r="F63" s="13"/>
      <c r="G63" s="13"/>
      <c r="K63" s="34"/>
      <c r="P63" s="34"/>
      <c r="Q63" s="34"/>
      <c r="R63" s="34"/>
      <c r="W63" s="13" t="b">
        <f t="shared" si="3"/>
        <v>1</v>
      </c>
      <c r="AA63" s="8">
        <f>SUM((M63*Varibles!$C$8)+((U63*Varibles!$A$3/1000)*(Varibles!$E$8*168.46))+(Y63*3/156)+(Z63*Varibles!$A$12*3/156))</f>
        <v>0</v>
      </c>
      <c r="AB63" s="8">
        <f t="shared" si="4"/>
        <v>0</v>
      </c>
      <c r="AC63" s="8">
        <f t="shared" si="5"/>
        <v>0</v>
      </c>
    </row>
    <row r="64" spans="4:29" x14ac:dyDescent="0.25">
      <c r="D64" s="13"/>
      <c r="E64" s="13"/>
      <c r="F64" s="13"/>
      <c r="G64" s="13"/>
      <c r="K64" s="34"/>
      <c r="P64" s="34"/>
      <c r="Q64" s="34"/>
      <c r="R64" s="34"/>
      <c r="W64" s="13" t="b">
        <f t="shared" si="3"/>
        <v>1</v>
      </c>
      <c r="AA64" s="8">
        <f>SUM((M64*Varibles!$C$8)+((U64*Varibles!$A$3/1000)*(Varibles!$E$8*168.46))+(Y64*3/156)+(Z64*Varibles!$A$12*3/156))</f>
        <v>0</v>
      </c>
      <c r="AB64" s="8">
        <f t="shared" si="4"/>
        <v>0</v>
      </c>
      <c r="AC64" s="8">
        <f t="shared" si="5"/>
        <v>0</v>
      </c>
    </row>
    <row r="65" spans="4:29" x14ac:dyDescent="0.25">
      <c r="D65" s="13"/>
      <c r="E65" s="13"/>
      <c r="F65" s="13"/>
      <c r="G65" s="13"/>
      <c r="K65" s="34"/>
      <c r="P65" s="34"/>
      <c r="Q65" s="34"/>
      <c r="R65" s="34"/>
      <c r="W65" s="13" t="b">
        <f t="shared" si="3"/>
        <v>1</v>
      </c>
      <c r="AA65" s="8">
        <f>SUM((M65*Varibles!$C$8)+((U65*Varibles!$A$3/1000)*(Varibles!$E$8*168.46))+(Y65*3/156)+(Z65*Varibles!$A$12*3/156))</f>
        <v>0</v>
      </c>
      <c r="AB65" s="8">
        <f t="shared" si="4"/>
        <v>0</v>
      </c>
      <c r="AC65" s="8">
        <f t="shared" si="5"/>
        <v>0</v>
      </c>
    </row>
    <row r="66" spans="4:29" x14ac:dyDescent="0.25">
      <c r="D66" s="13"/>
      <c r="E66" s="13"/>
      <c r="F66" s="13"/>
      <c r="G66" s="13"/>
      <c r="K66" s="34"/>
      <c r="P66" s="34"/>
      <c r="Q66" s="34"/>
      <c r="R66" s="34"/>
      <c r="W66" s="13" t="b">
        <f t="shared" ref="W66:W97" si="6">IF(ISNA(VLOOKUP(B66,System_Name_InUse_array,1,FALSE)),FALSE,TRUE)</f>
        <v>1</v>
      </c>
      <c r="AA66" s="8">
        <f>SUM((M66*Varibles!$C$8)+((U66*Varibles!$A$3/1000)*(Varibles!$E$8*168.46))+(Y66*3/156)+(Z66*Varibles!$A$12*3/156))</f>
        <v>0</v>
      </c>
      <c r="AB66" s="8">
        <f t="shared" ref="AB66:AB97" si="7">SUM(X66/156)</f>
        <v>0</v>
      </c>
      <c r="AC66" s="8">
        <f t="shared" ref="AC66:AC97" si="8">SUM(AA66:AB66)</f>
        <v>0</v>
      </c>
    </row>
    <row r="67" spans="4:29" x14ac:dyDescent="0.25">
      <c r="D67" s="13"/>
      <c r="E67" s="13"/>
      <c r="F67" s="13"/>
      <c r="G67" s="13"/>
      <c r="K67" s="34"/>
      <c r="P67" s="34"/>
      <c r="Q67" s="34"/>
      <c r="R67" s="34"/>
      <c r="W67" s="13" t="b">
        <f t="shared" si="6"/>
        <v>1</v>
      </c>
      <c r="AA67" s="8">
        <f>SUM((M67*Varibles!$C$8)+((U67*Varibles!$A$3/1000)*(Varibles!$E$8*168.46))+(Y67*3/156)+(Z67*Varibles!$A$12*3/156))</f>
        <v>0</v>
      </c>
      <c r="AB67" s="8">
        <f t="shared" si="7"/>
        <v>0</v>
      </c>
      <c r="AC67" s="8">
        <f t="shared" si="8"/>
        <v>0</v>
      </c>
    </row>
    <row r="68" spans="4:29" x14ac:dyDescent="0.25">
      <c r="E68" s="13"/>
      <c r="F68" s="13"/>
      <c r="G68" s="13"/>
      <c r="K68" s="34"/>
      <c r="P68" s="34"/>
      <c r="Q68" s="34"/>
      <c r="R68" s="34"/>
      <c r="W68" s="13" t="b">
        <f t="shared" si="6"/>
        <v>1</v>
      </c>
      <c r="AA68" s="8">
        <f>SUM((M68*Varibles!$C$8)+((U68*Varibles!$A$3/1000)*(Varibles!$E$8*168.46))+(Y68*3/156)+(Z68*Varibles!$A$12*3/156))</f>
        <v>0</v>
      </c>
      <c r="AB68" s="8">
        <f t="shared" si="7"/>
        <v>0</v>
      </c>
      <c r="AC68" s="8">
        <f t="shared" si="8"/>
        <v>0</v>
      </c>
    </row>
    <row r="69" spans="4:29" x14ac:dyDescent="0.25">
      <c r="E69" s="13"/>
      <c r="F69" s="13"/>
      <c r="G69" s="13"/>
      <c r="K69" s="34"/>
      <c r="P69" s="34"/>
      <c r="Q69" s="34"/>
      <c r="R69" s="34"/>
      <c r="W69" s="13" t="b">
        <f t="shared" si="6"/>
        <v>1</v>
      </c>
      <c r="AA69" s="8">
        <f>SUM((M69*Varibles!$C$8)+((U69*Varibles!$A$3/1000)*(Varibles!$E$8*168.46))+(Y69*3/156)+(Z69*Varibles!$A$12*3/156))</f>
        <v>0</v>
      </c>
      <c r="AB69" s="8">
        <f t="shared" si="7"/>
        <v>0</v>
      </c>
      <c r="AC69" s="8">
        <f t="shared" si="8"/>
        <v>0</v>
      </c>
    </row>
    <row r="70" spans="4:29" x14ac:dyDescent="0.25">
      <c r="E70" s="13"/>
      <c r="F70" s="13"/>
      <c r="G70" s="13"/>
      <c r="K70" s="34"/>
      <c r="P70" s="34"/>
      <c r="Q70" s="34"/>
      <c r="R70" s="34"/>
      <c r="W70" s="13" t="b">
        <f t="shared" si="6"/>
        <v>1</v>
      </c>
      <c r="AA70" s="8">
        <f>SUM((M70*Varibles!$C$8)+((U70*Varibles!$A$3/1000)*(Varibles!$E$8*168.46))+(Y70*3/156)+(Z70*Varibles!$A$12*3/156))</f>
        <v>0</v>
      </c>
      <c r="AB70" s="8">
        <f t="shared" si="7"/>
        <v>0</v>
      </c>
      <c r="AC70" s="8">
        <f t="shared" si="8"/>
        <v>0</v>
      </c>
    </row>
    <row r="71" spans="4:29" x14ac:dyDescent="0.25">
      <c r="E71" s="13"/>
      <c r="F71" s="13"/>
      <c r="G71" s="13"/>
      <c r="K71" s="34"/>
      <c r="P71" s="34"/>
      <c r="Q71" s="34"/>
      <c r="R71" s="34"/>
      <c r="W71" s="13" t="b">
        <f t="shared" si="6"/>
        <v>1</v>
      </c>
      <c r="AA71" s="8">
        <f>SUM((M71*Varibles!$C$8)+((U71*Varibles!$A$3/1000)*(Varibles!$E$8*168.46))+(Y71*3/156)+(Z71*Varibles!$A$12*3/156))</f>
        <v>0</v>
      </c>
      <c r="AB71" s="8">
        <f t="shared" si="7"/>
        <v>0</v>
      </c>
      <c r="AC71" s="8">
        <f t="shared" si="8"/>
        <v>0</v>
      </c>
    </row>
    <row r="72" spans="4:29" x14ac:dyDescent="0.25">
      <c r="E72" s="13"/>
      <c r="F72" s="13"/>
      <c r="G72" s="13"/>
      <c r="K72" s="34"/>
      <c r="P72" s="34"/>
      <c r="Q72" s="34"/>
      <c r="R72" s="34"/>
      <c r="W72" s="13" t="b">
        <f t="shared" si="6"/>
        <v>1</v>
      </c>
      <c r="AA72" s="8">
        <f>SUM((M72*Varibles!$C$8)+((U72*Varibles!$A$3/1000)*(Varibles!$E$8*168.46))+(Y72*3/156)+(Z72*Varibles!$A$12*3/156))</f>
        <v>0</v>
      </c>
      <c r="AB72" s="8">
        <f t="shared" si="7"/>
        <v>0</v>
      </c>
      <c r="AC72" s="8">
        <f t="shared" si="8"/>
        <v>0</v>
      </c>
    </row>
    <row r="73" spans="4:29" x14ac:dyDescent="0.25">
      <c r="E73" s="13"/>
      <c r="F73" s="13"/>
      <c r="G73" s="13"/>
      <c r="K73" s="34"/>
      <c r="P73" s="34"/>
      <c r="Q73" s="34"/>
      <c r="R73" s="34"/>
      <c r="W73" s="13" t="b">
        <f t="shared" si="6"/>
        <v>1</v>
      </c>
      <c r="AA73" s="8">
        <f>SUM((M73*Varibles!$C$8)+((U73*Varibles!$A$3/1000)*(Varibles!$E$8*168.46))+(Y73*3/156)+(Z73*Varibles!$A$12*3/156))</f>
        <v>0</v>
      </c>
      <c r="AB73" s="8">
        <f t="shared" si="7"/>
        <v>0</v>
      </c>
      <c r="AC73" s="8">
        <f t="shared" si="8"/>
        <v>0</v>
      </c>
    </row>
    <row r="74" spans="4:29" x14ac:dyDescent="0.25">
      <c r="E74" s="13"/>
      <c r="F74" s="13"/>
      <c r="G74" s="13"/>
      <c r="K74" s="34"/>
      <c r="P74" s="34"/>
      <c r="Q74" s="34"/>
      <c r="R74" s="34"/>
      <c r="W74" s="13" t="b">
        <f t="shared" si="6"/>
        <v>1</v>
      </c>
      <c r="AA74" s="8">
        <f>SUM((M74*Varibles!$C$8)+((U74*Varibles!$A$3/1000)*(Varibles!$E$8*168.46))+(Y74*3/156)+(Z74*Varibles!$A$12*3/156))</f>
        <v>0</v>
      </c>
      <c r="AB74" s="8">
        <f t="shared" si="7"/>
        <v>0</v>
      </c>
      <c r="AC74" s="8">
        <f t="shared" si="8"/>
        <v>0</v>
      </c>
    </row>
    <row r="75" spans="4:29" x14ac:dyDescent="0.25">
      <c r="E75" s="13"/>
      <c r="F75" s="13"/>
      <c r="G75" s="13"/>
      <c r="K75" s="34"/>
      <c r="P75" s="34"/>
      <c r="Q75" s="34"/>
      <c r="R75" s="34"/>
      <c r="W75" s="13" t="b">
        <f t="shared" si="6"/>
        <v>1</v>
      </c>
      <c r="AA75" s="8">
        <f>SUM((M75*Varibles!$C$8)+((U75*Varibles!$A$3/1000)*(Varibles!$E$8*168.46))+(Y75*3/156)+(Z75*Varibles!$A$12*3/156))</f>
        <v>0</v>
      </c>
      <c r="AB75" s="8">
        <f t="shared" si="7"/>
        <v>0</v>
      </c>
      <c r="AC75" s="8">
        <f t="shared" si="8"/>
        <v>0</v>
      </c>
    </row>
    <row r="76" spans="4:29" x14ac:dyDescent="0.25">
      <c r="E76" s="13"/>
      <c r="F76" s="13"/>
      <c r="G76" s="13"/>
      <c r="K76" s="34"/>
      <c r="P76" s="34"/>
      <c r="Q76" s="34"/>
      <c r="R76" s="34"/>
      <c r="W76" s="13" t="b">
        <f t="shared" si="6"/>
        <v>1</v>
      </c>
      <c r="AA76" s="8">
        <f>SUM((M76*Varibles!$C$8)+((U76*Varibles!$A$3/1000)*(Varibles!$E$8*168.46))+(Y76*3/156)+(Z76*Varibles!$A$12*3/156))</f>
        <v>0</v>
      </c>
      <c r="AB76" s="8">
        <f t="shared" si="7"/>
        <v>0</v>
      </c>
      <c r="AC76" s="8">
        <f t="shared" si="8"/>
        <v>0</v>
      </c>
    </row>
    <row r="77" spans="4:29" x14ac:dyDescent="0.25">
      <c r="E77" s="13"/>
      <c r="F77" s="13"/>
      <c r="G77" s="13"/>
      <c r="K77" s="34"/>
      <c r="P77" s="34"/>
      <c r="Q77" s="34"/>
      <c r="R77" s="34"/>
      <c r="W77" s="13" t="b">
        <f t="shared" si="6"/>
        <v>1</v>
      </c>
      <c r="AA77" s="8">
        <f>SUM((M77*Varibles!$C$8)+((U77*Varibles!$A$3/1000)*(Varibles!$E$8*168.46))+(Y77*3/156)+(Z77*Varibles!$A$12*3/156))</f>
        <v>0</v>
      </c>
      <c r="AB77" s="8">
        <f t="shared" si="7"/>
        <v>0</v>
      </c>
      <c r="AC77" s="8">
        <f t="shared" si="8"/>
        <v>0</v>
      </c>
    </row>
    <row r="78" spans="4:29" x14ac:dyDescent="0.25">
      <c r="E78" s="13"/>
      <c r="F78" s="13"/>
      <c r="G78" s="13"/>
      <c r="K78" s="34"/>
      <c r="P78" s="34"/>
      <c r="Q78" s="34"/>
      <c r="R78" s="34"/>
      <c r="W78" s="13" t="b">
        <f t="shared" si="6"/>
        <v>1</v>
      </c>
      <c r="AA78" s="8">
        <f>SUM((M78*Varibles!$C$8)+((U78*Varibles!$A$3/1000)*(Varibles!$E$8*168.46))+(Y78*3/156)+(Z78*Varibles!$A$12*3/156))</f>
        <v>0</v>
      </c>
      <c r="AB78" s="8">
        <f t="shared" si="7"/>
        <v>0</v>
      </c>
      <c r="AC78" s="8">
        <f t="shared" si="8"/>
        <v>0</v>
      </c>
    </row>
    <row r="79" spans="4:29" x14ac:dyDescent="0.25">
      <c r="E79" s="13"/>
      <c r="F79" s="13"/>
      <c r="G79" s="13"/>
      <c r="K79" s="34"/>
      <c r="P79" s="34"/>
      <c r="Q79" s="34"/>
      <c r="R79" s="34"/>
      <c r="W79" s="13" t="b">
        <f t="shared" si="6"/>
        <v>1</v>
      </c>
      <c r="AA79" s="8">
        <f>SUM((M79*Varibles!$C$8)+((U79*Varibles!$A$3/1000)*(Varibles!$E$8*168.46))+(Y79*3/156)+(Z79*Varibles!$A$12*3/156))</f>
        <v>0</v>
      </c>
      <c r="AB79" s="8">
        <f t="shared" si="7"/>
        <v>0</v>
      </c>
      <c r="AC79" s="8">
        <f t="shared" si="8"/>
        <v>0</v>
      </c>
    </row>
    <row r="80" spans="4:29" x14ac:dyDescent="0.25">
      <c r="E80" s="13"/>
      <c r="F80" s="13"/>
      <c r="G80" s="13"/>
      <c r="K80" s="34"/>
      <c r="P80" s="34"/>
      <c r="Q80" s="34"/>
      <c r="R80" s="34"/>
      <c r="W80" s="13" t="b">
        <f t="shared" si="6"/>
        <v>1</v>
      </c>
      <c r="AA80" s="8">
        <f>SUM((M80*Varibles!$C$8)+((U80*Varibles!$A$3/1000)*(Varibles!$E$8*168.46))+(Y80*3/156)+(Z80*Varibles!$A$12*3/156))</f>
        <v>0</v>
      </c>
      <c r="AB80" s="8">
        <f t="shared" si="7"/>
        <v>0</v>
      </c>
      <c r="AC80" s="8">
        <f t="shared" si="8"/>
        <v>0</v>
      </c>
    </row>
    <row r="81" spans="4:29" x14ac:dyDescent="0.25">
      <c r="E81" s="13"/>
      <c r="F81" s="13"/>
      <c r="G81" s="13"/>
      <c r="K81" s="34"/>
      <c r="P81" s="34"/>
      <c r="Q81" s="34"/>
      <c r="R81" s="34"/>
      <c r="W81" s="13" t="b">
        <f t="shared" si="6"/>
        <v>1</v>
      </c>
      <c r="AA81" s="8">
        <f>SUM((M81*Varibles!$C$8)+((U81*Varibles!$A$3/1000)*(Varibles!$E$8*168.46))+(Y81*3/156)+(Z81*Varibles!$A$12*3/156))</f>
        <v>0</v>
      </c>
      <c r="AB81" s="8">
        <f t="shared" si="7"/>
        <v>0</v>
      </c>
      <c r="AC81" s="8">
        <f t="shared" si="8"/>
        <v>0</v>
      </c>
    </row>
    <row r="82" spans="4:29" x14ac:dyDescent="0.25">
      <c r="E82" s="13"/>
      <c r="F82" s="13"/>
      <c r="G82" s="13"/>
      <c r="K82" s="34"/>
      <c r="P82" s="34"/>
      <c r="Q82" s="34"/>
      <c r="R82" s="34"/>
      <c r="W82" s="13" t="b">
        <f t="shared" si="6"/>
        <v>1</v>
      </c>
      <c r="AA82" s="8">
        <f>SUM((M82*Varibles!$C$8)+((U82*Varibles!$A$3/1000)*(Varibles!$E$8*168.46))+(Y82*3/156)+(Z82*Varibles!$A$12*3/156))</f>
        <v>0</v>
      </c>
      <c r="AB82" s="8">
        <f t="shared" si="7"/>
        <v>0</v>
      </c>
      <c r="AC82" s="8">
        <f t="shared" si="8"/>
        <v>0</v>
      </c>
    </row>
    <row r="83" spans="4:29" x14ac:dyDescent="0.25">
      <c r="E83" s="13"/>
      <c r="F83" s="13"/>
      <c r="G83" s="13"/>
      <c r="K83" s="34"/>
      <c r="P83" s="34"/>
      <c r="Q83" s="34"/>
      <c r="R83" s="34"/>
      <c r="W83" s="13" t="b">
        <f t="shared" si="6"/>
        <v>1</v>
      </c>
      <c r="AA83" s="8">
        <f>SUM((M83*Varibles!$C$8)+((U83*Varibles!$A$3/1000)*(Varibles!$E$8*168.46))+(Y83*3/156)+(Z83*Varibles!$A$12*3/156))</f>
        <v>0</v>
      </c>
      <c r="AB83" s="8">
        <f t="shared" si="7"/>
        <v>0</v>
      </c>
      <c r="AC83" s="8">
        <f t="shared" si="8"/>
        <v>0</v>
      </c>
    </row>
    <row r="84" spans="4:29" x14ac:dyDescent="0.25">
      <c r="E84" s="13"/>
      <c r="F84" s="13"/>
      <c r="G84" s="13"/>
      <c r="K84" s="34"/>
      <c r="P84" s="34"/>
      <c r="Q84" s="34"/>
      <c r="R84" s="34"/>
      <c r="W84" s="13" t="b">
        <f t="shared" si="6"/>
        <v>1</v>
      </c>
      <c r="AA84" s="8">
        <f>SUM((M84*Varibles!$C$8)+((U84*Varibles!$A$3/1000)*(Varibles!$E$8*168.46))+(Y84*3/156)+(Z84*Varibles!$A$12*3/156))</f>
        <v>0</v>
      </c>
      <c r="AB84" s="8">
        <f t="shared" si="7"/>
        <v>0</v>
      </c>
      <c r="AC84" s="8">
        <f t="shared" si="8"/>
        <v>0</v>
      </c>
    </row>
    <row r="85" spans="4:29" x14ac:dyDescent="0.25">
      <c r="E85" s="13"/>
      <c r="F85" s="13"/>
      <c r="G85" s="13"/>
      <c r="K85" s="34"/>
      <c r="P85" s="34"/>
      <c r="Q85" s="34"/>
      <c r="R85" s="34"/>
      <c r="W85" s="13" t="b">
        <f t="shared" si="6"/>
        <v>1</v>
      </c>
      <c r="AA85" s="8">
        <f>SUM((M85*Varibles!$C$8)+((U85*Varibles!$A$3/1000)*(Varibles!$E$8*168.46))+(Y85*3/156)+(Z85*Varibles!$A$12*3/156))</f>
        <v>0</v>
      </c>
      <c r="AB85" s="8">
        <f t="shared" si="7"/>
        <v>0</v>
      </c>
      <c r="AC85" s="8">
        <f t="shared" si="8"/>
        <v>0</v>
      </c>
    </row>
    <row r="86" spans="4:29" x14ac:dyDescent="0.25">
      <c r="E86" s="13"/>
      <c r="F86" s="13"/>
      <c r="G86" s="13"/>
      <c r="K86" s="34"/>
      <c r="P86" s="34"/>
      <c r="Q86" s="34"/>
      <c r="R86" s="34"/>
      <c r="W86" s="13" t="b">
        <f t="shared" si="6"/>
        <v>1</v>
      </c>
      <c r="AA86" s="8">
        <f>SUM((M86*Varibles!$C$8)+((U86*Varibles!$A$3/1000)*(Varibles!$E$8*168.46))+(Y86*3/156)+(Z86*Varibles!$A$12*3/156))</f>
        <v>0</v>
      </c>
      <c r="AB86" s="8">
        <f t="shared" si="7"/>
        <v>0</v>
      </c>
      <c r="AC86" s="8">
        <f t="shared" si="8"/>
        <v>0</v>
      </c>
    </row>
    <row r="87" spans="4:29" x14ac:dyDescent="0.25">
      <c r="E87" s="13"/>
      <c r="F87" s="13"/>
      <c r="G87" s="13"/>
      <c r="K87" s="34"/>
      <c r="P87" s="34"/>
      <c r="Q87" s="34"/>
      <c r="R87" s="34"/>
      <c r="W87" s="13" t="b">
        <f t="shared" si="6"/>
        <v>1</v>
      </c>
      <c r="AA87" s="8">
        <f>SUM((M87*Varibles!$C$8)+((U87*Varibles!$A$3/1000)*(Varibles!$E$8*168.46))+(Y87*3/156)+(Z87*Varibles!$A$12*3/156))</f>
        <v>0</v>
      </c>
      <c r="AB87" s="8">
        <f t="shared" si="7"/>
        <v>0</v>
      </c>
      <c r="AC87" s="8">
        <f t="shared" si="8"/>
        <v>0</v>
      </c>
    </row>
    <row r="88" spans="4:29" x14ac:dyDescent="0.25">
      <c r="E88" s="13"/>
      <c r="F88" s="13"/>
      <c r="G88" s="13"/>
      <c r="K88" s="34"/>
      <c r="P88" s="34"/>
      <c r="Q88" s="34"/>
      <c r="R88" s="34"/>
      <c r="W88" s="13" t="b">
        <f t="shared" si="6"/>
        <v>1</v>
      </c>
      <c r="AA88" s="8">
        <f>SUM((M88*Varibles!$C$8)+((U88*Varibles!$A$3/1000)*(Varibles!$E$8*168.46))+(Y88*3/156)+(Z88*Varibles!$A$12*3/156))</f>
        <v>0</v>
      </c>
      <c r="AB88" s="8">
        <f t="shared" si="7"/>
        <v>0</v>
      </c>
      <c r="AC88" s="8">
        <f t="shared" si="8"/>
        <v>0</v>
      </c>
    </row>
    <row r="89" spans="4:29" x14ac:dyDescent="0.25">
      <c r="D89" s="13"/>
      <c r="E89" s="13"/>
      <c r="F89" s="13"/>
      <c r="G89" s="13"/>
      <c r="K89" s="34"/>
      <c r="P89" s="34"/>
      <c r="Q89" s="34"/>
      <c r="R89" s="34"/>
      <c r="W89" s="13" t="b">
        <f t="shared" si="6"/>
        <v>1</v>
      </c>
      <c r="AA89" s="8">
        <f>SUM((M89*Varibles!$C$8)+((U89*Varibles!$A$3/1000)*(Varibles!$E$8*168.46))+(Y89*3/156)+(Z89*Varibles!$A$12*3/156))</f>
        <v>0</v>
      </c>
      <c r="AB89" s="8">
        <f t="shared" si="7"/>
        <v>0</v>
      </c>
      <c r="AC89" s="8">
        <f t="shared" si="8"/>
        <v>0</v>
      </c>
    </row>
    <row r="90" spans="4:29" x14ac:dyDescent="0.25">
      <c r="D90" s="13"/>
      <c r="E90" s="13"/>
      <c r="F90" s="13"/>
      <c r="G90" s="13"/>
      <c r="K90" s="34"/>
      <c r="P90" s="34"/>
      <c r="Q90" s="34"/>
      <c r="R90" s="34"/>
      <c r="W90" s="13" t="b">
        <f t="shared" si="6"/>
        <v>1</v>
      </c>
      <c r="AA90" s="8">
        <f>SUM((M90*Varibles!$C$8)+((U90*Varibles!$A$3/1000)*(Varibles!$E$8*168.46))+(Y90*3/156)+(Z90*Varibles!$A$12*3/156))</f>
        <v>0</v>
      </c>
      <c r="AB90" s="8">
        <f t="shared" si="7"/>
        <v>0</v>
      </c>
      <c r="AC90" s="8">
        <f t="shared" si="8"/>
        <v>0</v>
      </c>
    </row>
    <row r="91" spans="4:29" x14ac:dyDescent="0.25">
      <c r="E91" s="13"/>
      <c r="F91" s="13"/>
      <c r="G91" s="13"/>
      <c r="K91" s="34"/>
      <c r="P91" s="34"/>
      <c r="Q91" s="34"/>
      <c r="R91" s="34"/>
      <c r="W91" s="13" t="b">
        <f t="shared" si="6"/>
        <v>1</v>
      </c>
      <c r="AA91" s="8">
        <f>SUM((M91*Varibles!$C$8)+((U91*Varibles!$A$3/1000)*(Varibles!$E$8*168.46))+(Y91*3/156)+(Z91*Varibles!$A$12*3/156))</f>
        <v>0</v>
      </c>
      <c r="AB91" s="8">
        <f t="shared" si="7"/>
        <v>0</v>
      </c>
      <c r="AC91" s="8">
        <f t="shared" si="8"/>
        <v>0</v>
      </c>
    </row>
    <row r="92" spans="4:29" x14ac:dyDescent="0.25">
      <c r="D92" s="13"/>
      <c r="E92" s="13"/>
      <c r="F92" s="13"/>
      <c r="G92" s="13"/>
      <c r="K92" s="34"/>
      <c r="P92" s="34"/>
      <c r="Q92" s="34"/>
      <c r="R92" s="34"/>
      <c r="W92" s="13" t="b">
        <f t="shared" si="6"/>
        <v>1</v>
      </c>
      <c r="AA92" s="8">
        <f>SUM((M92*Varibles!$C$8)+((U92*Varibles!$A$3/1000)*(Varibles!$E$8*168.46))+(Y92*3/156)+(Z92*Varibles!$A$12*3/156))</f>
        <v>0</v>
      </c>
      <c r="AB92" s="8">
        <f t="shared" si="7"/>
        <v>0</v>
      </c>
      <c r="AC92" s="8">
        <f t="shared" si="8"/>
        <v>0</v>
      </c>
    </row>
    <row r="93" spans="4:29" x14ac:dyDescent="0.25">
      <c r="E93" s="13"/>
      <c r="F93" s="13"/>
      <c r="G93" s="13"/>
      <c r="K93" s="34"/>
      <c r="P93" s="34"/>
      <c r="Q93" s="34"/>
      <c r="R93" s="34"/>
      <c r="W93" s="13" t="b">
        <f t="shared" si="6"/>
        <v>1</v>
      </c>
      <c r="AA93" s="8">
        <f>SUM((M93*Varibles!$C$8)+((U93*Varibles!$A$3/1000)*(Varibles!$E$8*168.46))+(Y93*3/156)+(Z93*Varibles!$A$12*3/156))</f>
        <v>0</v>
      </c>
      <c r="AB93" s="8">
        <f t="shared" si="7"/>
        <v>0</v>
      </c>
      <c r="AC93" s="8">
        <f t="shared" si="8"/>
        <v>0</v>
      </c>
    </row>
    <row r="94" spans="4:29" x14ac:dyDescent="0.25">
      <c r="E94" s="13"/>
      <c r="F94" s="13"/>
      <c r="G94" s="13"/>
      <c r="K94" s="34"/>
      <c r="P94" s="34"/>
      <c r="Q94" s="34"/>
      <c r="R94" s="34"/>
      <c r="W94" s="13" t="b">
        <f t="shared" si="6"/>
        <v>1</v>
      </c>
      <c r="AA94" s="8">
        <f>SUM((M94*Varibles!$C$8)+((U94*Varibles!$A$3/1000)*(Varibles!$E$8*168.46))+(Y94*3/156)+(Z94*Varibles!$A$12*3/156))</f>
        <v>0</v>
      </c>
      <c r="AB94" s="8">
        <f t="shared" si="7"/>
        <v>0</v>
      </c>
      <c r="AC94" s="8">
        <f t="shared" si="8"/>
        <v>0</v>
      </c>
    </row>
    <row r="95" spans="4:29" x14ac:dyDescent="0.25">
      <c r="E95" s="13"/>
      <c r="F95" s="13"/>
      <c r="G95" s="13"/>
      <c r="K95" s="34"/>
      <c r="P95" s="34"/>
      <c r="Q95" s="34"/>
      <c r="R95" s="34"/>
      <c r="W95" s="13" t="b">
        <f t="shared" si="6"/>
        <v>1</v>
      </c>
      <c r="AA95" s="8">
        <f>SUM((M95*Varibles!$C$8)+((U95*Varibles!$A$3/1000)*(Varibles!$E$8*168.46))+(Y95*3/156)+(Z95*Varibles!$A$12*3/156))</f>
        <v>0</v>
      </c>
      <c r="AB95" s="8">
        <f t="shared" si="7"/>
        <v>0</v>
      </c>
      <c r="AC95" s="8">
        <f t="shared" si="8"/>
        <v>0</v>
      </c>
    </row>
    <row r="96" spans="4:29" x14ac:dyDescent="0.25">
      <c r="E96" s="13"/>
      <c r="F96" s="13"/>
      <c r="G96" s="13"/>
      <c r="K96" s="34"/>
      <c r="P96" s="34"/>
      <c r="Q96" s="34"/>
      <c r="R96" s="34"/>
      <c r="W96" s="13" t="b">
        <f t="shared" si="6"/>
        <v>1</v>
      </c>
      <c r="AA96" s="8">
        <f>SUM((M96*Varibles!$C$8)+((U96*Varibles!$A$3/1000)*(Varibles!$E$8*168.46))+(Y96*3/156)+(Z96*Varibles!$A$12*3/156))</f>
        <v>0</v>
      </c>
      <c r="AB96" s="8">
        <f t="shared" si="7"/>
        <v>0</v>
      </c>
      <c r="AC96" s="8">
        <f t="shared" si="8"/>
        <v>0</v>
      </c>
    </row>
    <row r="97" spans="4:29" x14ac:dyDescent="0.25">
      <c r="D97" s="14"/>
      <c r="E97" s="13"/>
      <c r="F97" s="13"/>
      <c r="G97" s="13"/>
      <c r="K97" s="34"/>
      <c r="P97" s="34"/>
      <c r="Q97" s="34"/>
      <c r="R97" s="34"/>
      <c r="W97" s="13" t="b">
        <f t="shared" si="6"/>
        <v>1</v>
      </c>
      <c r="AA97" s="8">
        <f>SUM((M97*Varibles!$C$8)+((U97*Varibles!$A$3/1000)*(Varibles!$E$8*168.46))+(Y97*3/156)+(Z97*Varibles!$A$12*3/156))</f>
        <v>0</v>
      </c>
      <c r="AB97" s="8">
        <f t="shared" si="7"/>
        <v>0</v>
      </c>
      <c r="AC97" s="8">
        <f t="shared" si="8"/>
        <v>0</v>
      </c>
    </row>
    <row r="98" spans="4:29" x14ac:dyDescent="0.25">
      <c r="D98" s="14"/>
      <c r="E98" s="13"/>
      <c r="F98" s="13"/>
      <c r="G98" s="13"/>
      <c r="K98" s="34"/>
      <c r="P98" s="34"/>
      <c r="Q98" s="34"/>
      <c r="R98" s="34"/>
      <c r="W98" s="13" t="b">
        <f t="shared" ref="W98:W129" si="9">IF(ISNA(VLOOKUP(B98,System_Name_InUse_array,1,FALSE)),FALSE,TRUE)</f>
        <v>1</v>
      </c>
      <c r="AA98" s="8">
        <f>SUM((M98*Varibles!$C$8)+((U98*Varibles!$A$3/1000)*(Varibles!$E$8*168.46))+(Y98*3/156)+(Z98*Varibles!$A$12*3/156))</f>
        <v>0</v>
      </c>
      <c r="AB98" s="8">
        <f t="shared" ref="AB98:AB129" si="10">SUM(X98/156)</f>
        <v>0</v>
      </c>
      <c r="AC98" s="8">
        <f t="shared" ref="AC98:AC129" si="11">SUM(AA98:AB98)</f>
        <v>0</v>
      </c>
    </row>
    <row r="99" spans="4:29" x14ac:dyDescent="0.25">
      <c r="D99" s="14"/>
      <c r="E99" s="13"/>
      <c r="F99" s="13"/>
      <c r="G99" s="13"/>
      <c r="K99" s="34"/>
      <c r="P99" s="34"/>
      <c r="Q99" s="34"/>
      <c r="R99" s="34"/>
      <c r="W99" s="13" t="b">
        <f t="shared" si="9"/>
        <v>1</v>
      </c>
      <c r="AA99" s="8">
        <f>SUM((M99*Varibles!$C$8)+((U99*Varibles!$A$3/1000)*(Varibles!$E$8*168.46))+(Y99*3/156)+(Z99*Varibles!$A$12*3/156))</f>
        <v>0</v>
      </c>
      <c r="AB99" s="8">
        <f t="shared" si="10"/>
        <v>0</v>
      </c>
      <c r="AC99" s="8">
        <f t="shared" si="11"/>
        <v>0</v>
      </c>
    </row>
    <row r="100" spans="4:29" x14ac:dyDescent="0.25">
      <c r="E100" s="13"/>
      <c r="F100" s="13"/>
      <c r="G100" s="13"/>
      <c r="K100" s="34"/>
      <c r="P100" s="34"/>
      <c r="Q100" s="34"/>
      <c r="R100" s="34"/>
      <c r="W100" s="13" t="b">
        <f t="shared" si="9"/>
        <v>1</v>
      </c>
      <c r="AA100" s="8">
        <f>SUM((M100*Varibles!$C$8)+((U100*Varibles!$A$3/1000)*(Varibles!$E$8*168.46))+(Y100*3/156)+(Z100*Varibles!$A$12*3/156))</f>
        <v>0</v>
      </c>
      <c r="AB100" s="8">
        <f t="shared" si="10"/>
        <v>0</v>
      </c>
      <c r="AC100" s="8">
        <f t="shared" si="11"/>
        <v>0</v>
      </c>
    </row>
    <row r="101" spans="4:29" x14ac:dyDescent="0.25">
      <c r="D101" s="14"/>
      <c r="E101" s="13"/>
      <c r="F101" s="13"/>
      <c r="G101" s="13"/>
      <c r="K101" s="34"/>
      <c r="P101" s="34"/>
      <c r="Q101" s="34"/>
      <c r="R101" s="34"/>
      <c r="W101" s="13" t="b">
        <f t="shared" si="9"/>
        <v>1</v>
      </c>
      <c r="AA101" s="8">
        <f>SUM((M101*Varibles!$C$8)+((U101*Varibles!$A$3/1000)*(Varibles!$E$8*168.46))+(Y101*3/156)+(Z101*Varibles!$A$12*3/156))</f>
        <v>0</v>
      </c>
      <c r="AB101" s="8">
        <f t="shared" si="10"/>
        <v>0</v>
      </c>
      <c r="AC101" s="8">
        <f t="shared" si="11"/>
        <v>0</v>
      </c>
    </row>
    <row r="102" spans="4:29" x14ac:dyDescent="0.25">
      <c r="E102" s="13"/>
      <c r="F102" s="13"/>
      <c r="G102" s="13"/>
      <c r="K102" s="34"/>
      <c r="P102" s="34"/>
      <c r="Q102" s="34"/>
      <c r="R102" s="34"/>
      <c r="W102" s="13" t="b">
        <f t="shared" si="9"/>
        <v>1</v>
      </c>
      <c r="AA102" s="8">
        <f>SUM((M102*Varibles!$C$8)+((U102*Varibles!$A$3/1000)*(Varibles!$E$8*168.46))+(Y102*3/156)+(Z102*Varibles!$A$12*3/156))</f>
        <v>0</v>
      </c>
      <c r="AB102" s="8">
        <f t="shared" si="10"/>
        <v>0</v>
      </c>
      <c r="AC102" s="8">
        <f t="shared" si="11"/>
        <v>0</v>
      </c>
    </row>
    <row r="103" spans="4:29" x14ac:dyDescent="0.25">
      <c r="E103" s="13"/>
      <c r="F103" s="13"/>
      <c r="G103" s="13"/>
      <c r="K103" s="34"/>
      <c r="P103" s="34"/>
      <c r="Q103" s="34"/>
      <c r="R103" s="34"/>
      <c r="W103" s="13" t="b">
        <f t="shared" si="9"/>
        <v>1</v>
      </c>
      <c r="AA103" s="8">
        <f>SUM((M103*Varibles!$C$8)+((U103*Varibles!$A$3/1000)*(Varibles!$E$8*168.46))+(Y103*3/156)+(Z103*Varibles!$A$12*3/156))</f>
        <v>0</v>
      </c>
      <c r="AB103" s="8">
        <f t="shared" si="10"/>
        <v>0</v>
      </c>
      <c r="AC103" s="8">
        <f t="shared" si="11"/>
        <v>0</v>
      </c>
    </row>
    <row r="104" spans="4:29" x14ac:dyDescent="0.25">
      <c r="E104" s="13"/>
      <c r="F104" s="13"/>
      <c r="G104" s="13"/>
      <c r="K104" s="34"/>
      <c r="P104" s="34"/>
      <c r="Q104" s="34"/>
      <c r="R104" s="34"/>
      <c r="W104" s="13" t="b">
        <f t="shared" si="9"/>
        <v>1</v>
      </c>
      <c r="AA104" s="8">
        <f>SUM((M104*Varibles!$C$8)+((U104*Varibles!$A$3/1000)*(Varibles!$E$8*168.46))+(Y104*3/156)+(Z104*Varibles!$A$12*3/156))</f>
        <v>0</v>
      </c>
      <c r="AB104" s="8">
        <f t="shared" si="10"/>
        <v>0</v>
      </c>
      <c r="AC104" s="8">
        <f t="shared" si="11"/>
        <v>0</v>
      </c>
    </row>
    <row r="105" spans="4:29" x14ac:dyDescent="0.25">
      <c r="E105" s="13"/>
      <c r="F105" s="13"/>
      <c r="G105" s="13"/>
      <c r="K105" s="34"/>
      <c r="P105" s="34"/>
      <c r="Q105" s="34"/>
      <c r="R105" s="34"/>
      <c r="W105" s="13" t="b">
        <f t="shared" si="9"/>
        <v>1</v>
      </c>
      <c r="AA105" s="8">
        <f>SUM((M105*Varibles!$C$8)+((U105*Varibles!$A$3/1000)*(Varibles!$E$8*168.46))+(Y105*3/156)+(Z105*Varibles!$A$12*3/156))</f>
        <v>0</v>
      </c>
      <c r="AB105" s="8">
        <f t="shared" si="10"/>
        <v>0</v>
      </c>
      <c r="AC105" s="8">
        <f t="shared" si="11"/>
        <v>0</v>
      </c>
    </row>
    <row r="106" spans="4:29" x14ac:dyDescent="0.25">
      <c r="E106" s="13"/>
      <c r="F106" s="13"/>
      <c r="G106" s="13"/>
      <c r="K106" s="34"/>
      <c r="P106" s="34"/>
      <c r="Q106" s="34"/>
      <c r="R106" s="34"/>
      <c r="W106" s="13" t="b">
        <f t="shared" si="9"/>
        <v>1</v>
      </c>
      <c r="AA106" s="8">
        <f>SUM((M106*Varibles!$C$8)+((U106*Varibles!$A$3/1000)*(Varibles!$E$8*168.46))+(Y106*3/156)+(Z106*Varibles!$A$12*3/156))</f>
        <v>0</v>
      </c>
      <c r="AB106" s="8">
        <f t="shared" si="10"/>
        <v>0</v>
      </c>
      <c r="AC106" s="8">
        <f t="shared" si="11"/>
        <v>0</v>
      </c>
    </row>
    <row r="107" spans="4:29" x14ac:dyDescent="0.25">
      <c r="D107" s="14"/>
      <c r="E107" s="13"/>
      <c r="F107" s="13"/>
      <c r="G107" s="13"/>
      <c r="K107" s="34"/>
      <c r="P107" s="34"/>
      <c r="Q107" s="34"/>
      <c r="R107" s="34"/>
      <c r="W107" s="13" t="b">
        <f t="shared" si="9"/>
        <v>1</v>
      </c>
      <c r="AA107" s="8">
        <f>SUM((M107*Varibles!$C$8)+((U107*Varibles!$A$3/1000)*(Varibles!$E$8*168.46))+(Y107*3/156)+(Z107*Varibles!$A$12*3/156))</f>
        <v>0</v>
      </c>
      <c r="AB107" s="8">
        <f t="shared" si="10"/>
        <v>0</v>
      </c>
      <c r="AC107" s="8">
        <f t="shared" si="11"/>
        <v>0</v>
      </c>
    </row>
    <row r="108" spans="4:29" x14ac:dyDescent="0.25">
      <c r="D108" s="14"/>
      <c r="E108" s="13"/>
      <c r="F108" s="13"/>
      <c r="G108" s="13"/>
      <c r="K108" s="34"/>
      <c r="P108" s="34"/>
      <c r="Q108" s="34"/>
      <c r="R108" s="34"/>
      <c r="W108" s="13" t="b">
        <f t="shared" si="9"/>
        <v>1</v>
      </c>
      <c r="AA108" s="8">
        <f>SUM((M108*Varibles!$C$8)+((U108*Varibles!$A$3/1000)*(Varibles!$E$8*168.46))+(Y108*3/156)+(Z108*Varibles!$A$12*3/156))</f>
        <v>0</v>
      </c>
      <c r="AB108" s="8">
        <f t="shared" si="10"/>
        <v>0</v>
      </c>
      <c r="AC108" s="8">
        <f t="shared" si="11"/>
        <v>0</v>
      </c>
    </row>
    <row r="109" spans="4:29" x14ac:dyDescent="0.25">
      <c r="E109" s="13"/>
      <c r="F109" s="13"/>
      <c r="G109" s="13"/>
      <c r="K109" s="34"/>
      <c r="P109" s="34"/>
      <c r="Q109" s="34"/>
      <c r="R109" s="34"/>
      <c r="W109" s="13" t="b">
        <f t="shared" si="9"/>
        <v>1</v>
      </c>
      <c r="AA109" s="8">
        <f>SUM((M109*Varibles!$C$8)+((U109*Varibles!$A$3/1000)*(Varibles!$E$8*168.46))+(Y109*3/156)+(Z109*Varibles!$A$12*3/156))</f>
        <v>0</v>
      </c>
      <c r="AB109" s="8">
        <f t="shared" si="10"/>
        <v>0</v>
      </c>
      <c r="AC109" s="8">
        <f t="shared" si="11"/>
        <v>0</v>
      </c>
    </row>
    <row r="110" spans="4:29" x14ac:dyDescent="0.25">
      <c r="E110" s="13"/>
      <c r="F110" s="13"/>
      <c r="G110" s="13"/>
      <c r="K110" s="34"/>
      <c r="P110" s="34"/>
      <c r="Q110" s="34"/>
      <c r="R110" s="34"/>
      <c r="W110" s="13" t="b">
        <f t="shared" si="9"/>
        <v>1</v>
      </c>
      <c r="AA110" s="8">
        <f>SUM((M110*Varibles!$C$8)+((U110*Varibles!$A$3/1000)*(Varibles!$E$8*168.46))+(Y110*3/156)+(Z110*Varibles!$A$12*3/156))</f>
        <v>0</v>
      </c>
      <c r="AB110" s="8">
        <f t="shared" si="10"/>
        <v>0</v>
      </c>
      <c r="AC110" s="8">
        <f t="shared" si="11"/>
        <v>0</v>
      </c>
    </row>
    <row r="111" spans="4:29" x14ac:dyDescent="0.25">
      <c r="E111" s="13"/>
      <c r="F111" s="13"/>
      <c r="G111" s="13"/>
      <c r="K111" s="34"/>
      <c r="P111" s="34"/>
      <c r="Q111" s="34"/>
      <c r="R111" s="34"/>
      <c r="W111" s="13" t="b">
        <f t="shared" si="9"/>
        <v>1</v>
      </c>
      <c r="AA111" s="8">
        <f>SUM((M111*Varibles!$C$8)+((U111*Varibles!$A$3/1000)*(Varibles!$E$8*168.46))+(Y111*3/156)+(Z111*Varibles!$A$12*3/156))</f>
        <v>0</v>
      </c>
      <c r="AB111" s="8">
        <f t="shared" si="10"/>
        <v>0</v>
      </c>
      <c r="AC111" s="8">
        <f t="shared" si="11"/>
        <v>0</v>
      </c>
    </row>
    <row r="112" spans="4:29" x14ac:dyDescent="0.25">
      <c r="E112" s="13"/>
      <c r="F112" s="13"/>
      <c r="G112" s="13"/>
      <c r="K112" s="34"/>
      <c r="P112" s="34"/>
      <c r="Q112" s="34"/>
      <c r="R112" s="34"/>
      <c r="W112" s="13" t="b">
        <f t="shared" si="9"/>
        <v>1</v>
      </c>
      <c r="AA112" s="8">
        <f>SUM((M112*Varibles!$C$8)+((U112*Varibles!$A$3/1000)*(Varibles!$E$8*168.46))+(Y112*3/156)+(Z112*Varibles!$A$12*3/156))</f>
        <v>0</v>
      </c>
      <c r="AB112" s="8">
        <f t="shared" si="10"/>
        <v>0</v>
      </c>
      <c r="AC112" s="8">
        <f t="shared" si="11"/>
        <v>0</v>
      </c>
    </row>
    <row r="113" spans="1:29" x14ac:dyDescent="0.25">
      <c r="E113" s="13"/>
      <c r="F113" s="13"/>
      <c r="G113" s="13"/>
      <c r="K113" s="34"/>
      <c r="P113" s="34"/>
      <c r="Q113" s="34"/>
      <c r="R113" s="34"/>
      <c r="W113" s="13" t="b">
        <f t="shared" si="9"/>
        <v>1</v>
      </c>
      <c r="AA113" s="8">
        <f>SUM((M113*Varibles!$C$8)+((U113*Varibles!$A$3/1000)*(Varibles!$E$8*168.46))+(Y113*3/156)+(Z113*Varibles!$A$12*3/156))</f>
        <v>0</v>
      </c>
      <c r="AB113" s="8">
        <f t="shared" si="10"/>
        <v>0</v>
      </c>
      <c r="AC113" s="8">
        <f t="shared" si="11"/>
        <v>0</v>
      </c>
    </row>
    <row r="114" spans="1:29" x14ac:dyDescent="0.25">
      <c r="E114" s="13"/>
      <c r="F114" s="13"/>
      <c r="G114" s="13"/>
      <c r="K114" s="34"/>
      <c r="P114" s="34"/>
      <c r="Q114" s="34"/>
      <c r="R114" s="34"/>
      <c r="W114" s="13" t="b">
        <f t="shared" si="9"/>
        <v>1</v>
      </c>
      <c r="AA114" s="8">
        <f>SUM((M114*Varibles!$C$8)+((U114*Varibles!$A$3/1000)*(Varibles!$E$8*168.46))+(Y114*3/156)+(Z114*Varibles!$A$12*3/156))</f>
        <v>0</v>
      </c>
      <c r="AB114" s="8">
        <f t="shared" si="10"/>
        <v>0</v>
      </c>
      <c r="AC114" s="8">
        <f t="shared" si="11"/>
        <v>0</v>
      </c>
    </row>
    <row r="115" spans="1:29" x14ac:dyDescent="0.25">
      <c r="E115" s="13"/>
      <c r="F115" s="13"/>
      <c r="G115" s="13"/>
      <c r="K115" s="34"/>
      <c r="P115" s="34"/>
      <c r="Q115" s="34"/>
      <c r="R115" s="34"/>
      <c r="W115" s="13" t="b">
        <f t="shared" si="9"/>
        <v>1</v>
      </c>
      <c r="AA115" s="8">
        <f>SUM((M115*Varibles!$C$8)+((U115*Varibles!$A$3/1000)*(Varibles!$E$8*168.46))+(Y115*3/156)+(Z115*Varibles!$A$12*3/156))</f>
        <v>0</v>
      </c>
      <c r="AB115" s="8">
        <f t="shared" si="10"/>
        <v>0</v>
      </c>
      <c r="AC115" s="8">
        <f t="shared" si="11"/>
        <v>0</v>
      </c>
    </row>
    <row r="116" spans="1:29" x14ac:dyDescent="0.25">
      <c r="E116" s="13"/>
      <c r="F116" s="13"/>
      <c r="G116" s="13"/>
      <c r="K116" s="34"/>
      <c r="P116" s="34"/>
      <c r="Q116" s="34"/>
      <c r="R116" s="34"/>
      <c r="W116" s="13" t="b">
        <f t="shared" si="9"/>
        <v>1</v>
      </c>
      <c r="AA116" s="8">
        <f>SUM((M116*Varibles!$C$8)+((U116*Varibles!$A$3/1000)*(Varibles!$E$8*168.46))+(Y116*3/156)+(Z116*Varibles!$A$12*3/156))</f>
        <v>0</v>
      </c>
      <c r="AB116" s="8">
        <f t="shared" si="10"/>
        <v>0</v>
      </c>
      <c r="AC116" s="8">
        <f t="shared" si="11"/>
        <v>0</v>
      </c>
    </row>
    <row r="117" spans="1:29" x14ac:dyDescent="0.25">
      <c r="E117" s="13"/>
      <c r="F117" s="13"/>
      <c r="G117" s="13"/>
      <c r="K117" s="34"/>
      <c r="P117" s="34"/>
      <c r="Q117" s="34"/>
      <c r="R117" s="34"/>
      <c r="W117" s="13" t="b">
        <f t="shared" si="9"/>
        <v>1</v>
      </c>
      <c r="AA117" s="8">
        <f>SUM((M117*Varibles!$C$8)+((U117*Varibles!$A$3/1000)*(Varibles!$E$8*168.46))+(Y117*3/156)+(Z117*Varibles!$A$12*3/156))</f>
        <v>0</v>
      </c>
      <c r="AB117" s="8">
        <f t="shared" si="10"/>
        <v>0</v>
      </c>
      <c r="AC117" s="8">
        <f t="shared" si="11"/>
        <v>0</v>
      </c>
    </row>
    <row r="118" spans="1:29" x14ac:dyDescent="0.25">
      <c r="E118" s="13"/>
      <c r="F118" s="13"/>
      <c r="G118" s="13"/>
      <c r="K118" s="34"/>
      <c r="P118" s="34"/>
      <c r="Q118" s="34"/>
      <c r="R118" s="34"/>
      <c r="W118" s="13" t="b">
        <f t="shared" si="9"/>
        <v>1</v>
      </c>
      <c r="AA118" s="8">
        <f>SUM((M118*Varibles!$C$8)+((U118*Varibles!$A$3/1000)*(Varibles!$E$8*168.46))+(Y118*3/156)+(Z118*Varibles!$A$12*3/156))</f>
        <v>0</v>
      </c>
      <c r="AB118" s="8">
        <f t="shared" si="10"/>
        <v>0</v>
      </c>
      <c r="AC118" s="8">
        <f t="shared" si="11"/>
        <v>0</v>
      </c>
    </row>
    <row r="119" spans="1:29" x14ac:dyDescent="0.25">
      <c r="E119" s="13"/>
      <c r="F119" s="13"/>
      <c r="G119" s="13"/>
      <c r="K119" s="34"/>
      <c r="P119" s="34"/>
      <c r="Q119" s="34"/>
      <c r="R119" s="34"/>
      <c r="W119" s="13" t="b">
        <f t="shared" si="9"/>
        <v>1</v>
      </c>
      <c r="AA119" s="8">
        <f>SUM((M119*Varibles!$C$8)+((U119*Varibles!$A$3/1000)*(Varibles!$E$8*168.46))+(Y119*3/156)+(Z119*Varibles!$A$12*3/156))</f>
        <v>0</v>
      </c>
      <c r="AB119" s="8">
        <f t="shared" si="10"/>
        <v>0</v>
      </c>
      <c r="AC119" s="8">
        <f t="shared" si="11"/>
        <v>0</v>
      </c>
    </row>
    <row r="120" spans="1:29" x14ac:dyDescent="0.25">
      <c r="E120" s="13"/>
      <c r="F120" s="13"/>
      <c r="G120" s="13"/>
      <c r="K120" s="34"/>
      <c r="P120" s="34"/>
      <c r="Q120" s="34"/>
      <c r="R120" s="34"/>
      <c r="W120" s="13" t="b">
        <f t="shared" si="9"/>
        <v>1</v>
      </c>
      <c r="AA120" s="8">
        <f>SUM((M120*Varibles!$C$8)+((U120*Varibles!$A$3/1000)*(Varibles!$E$8*168.46))+(Y120*3/156)+(Z120*Varibles!$A$12*3/156))</f>
        <v>0</v>
      </c>
      <c r="AB120" s="8">
        <f t="shared" si="10"/>
        <v>0</v>
      </c>
      <c r="AC120" s="8">
        <f t="shared" si="11"/>
        <v>0</v>
      </c>
    </row>
    <row r="121" spans="1:29" x14ac:dyDescent="0.25">
      <c r="E121" s="13"/>
      <c r="F121" s="13"/>
      <c r="G121" s="13"/>
      <c r="K121" s="34"/>
      <c r="P121" s="34"/>
      <c r="Q121" s="34"/>
      <c r="R121" s="34"/>
      <c r="W121" s="13" t="b">
        <f t="shared" si="9"/>
        <v>1</v>
      </c>
      <c r="AA121" s="8">
        <f>SUM((M121*Varibles!$C$8)+((U121*Varibles!$A$3/1000)*(Varibles!$E$8*168.46))+(Y121*3/156)+(Z121*Varibles!$A$12*3/156))</f>
        <v>0</v>
      </c>
      <c r="AB121" s="8">
        <f t="shared" si="10"/>
        <v>0</v>
      </c>
      <c r="AC121" s="8">
        <f t="shared" si="11"/>
        <v>0</v>
      </c>
    </row>
    <row r="122" spans="1:29" x14ac:dyDescent="0.25">
      <c r="E122" s="13"/>
      <c r="F122" s="13"/>
      <c r="G122" s="13"/>
      <c r="K122" s="34"/>
      <c r="P122" s="34"/>
      <c r="Q122" s="34"/>
      <c r="R122" s="34"/>
      <c r="W122" s="13" t="b">
        <f t="shared" si="9"/>
        <v>1</v>
      </c>
      <c r="AA122" s="8">
        <f>SUM((M122*Varibles!$C$8)+((U122*Varibles!$A$3/1000)*(Varibles!$E$8*168.46))+(Y122*3/156)+(Z122*Varibles!$A$12*3/156))</f>
        <v>0</v>
      </c>
      <c r="AB122" s="8">
        <f t="shared" si="10"/>
        <v>0</v>
      </c>
      <c r="AC122" s="8">
        <f t="shared" si="11"/>
        <v>0</v>
      </c>
    </row>
    <row r="123" spans="1:29" x14ac:dyDescent="0.25">
      <c r="E123" s="13"/>
      <c r="F123" s="13"/>
      <c r="G123" s="13"/>
      <c r="K123" s="34"/>
      <c r="P123" s="34"/>
      <c r="Q123" s="34"/>
      <c r="R123" s="34"/>
      <c r="W123" s="13" t="b">
        <f t="shared" si="9"/>
        <v>1</v>
      </c>
      <c r="AA123" s="8">
        <f>SUM((M123*Varibles!$C$8)+((U123*Varibles!$A$3/1000)*(Varibles!$E$8*168.46))+(Y123*3/156)+(Z123*Varibles!$A$12*3/156))</f>
        <v>0</v>
      </c>
      <c r="AB123" s="8">
        <f t="shared" si="10"/>
        <v>0</v>
      </c>
      <c r="AC123" s="8">
        <f t="shared" si="11"/>
        <v>0</v>
      </c>
    </row>
    <row r="124" spans="1:29" x14ac:dyDescent="0.25">
      <c r="E124" s="13"/>
      <c r="F124" s="13"/>
      <c r="G124" s="13"/>
      <c r="K124" s="34"/>
      <c r="P124" s="34"/>
      <c r="Q124" s="34"/>
      <c r="R124" s="34"/>
      <c r="W124" s="13" t="b">
        <f t="shared" si="9"/>
        <v>1</v>
      </c>
      <c r="AA124" s="8">
        <f>SUM((M124*Varibles!$C$8)+((U124*Varibles!$A$3/1000)*(Varibles!$E$8*168.46))+(Y124*3/156)+(Z124*Varibles!$A$12*3/156))</f>
        <v>0</v>
      </c>
      <c r="AB124" s="8">
        <f t="shared" si="10"/>
        <v>0</v>
      </c>
      <c r="AC124" s="8">
        <f t="shared" si="11"/>
        <v>0</v>
      </c>
    </row>
    <row r="125" spans="1:29" x14ac:dyDescent="0.25">
      <c r="E125" s="13"/>
      <c r="F125" s="13"/>
      <c r="G125" s="13"/>
      <c r="K125" s="34"/>
      <c r="P125" s="34"/>
      <c r="Q125" s="34"/>
      <c r="R125" s="34"/>
      <c r="W125" s="13" t="b">
        <f t="shared" si="9"/>
        <v>1</v>
      </c>
      <c r="AA125" s="8">
        <f>SUM((M125*Varibles!$C$8)+((U125*Varibles!$A$3/1000)*(Varibles!$E$8*168.46))+(Y125*3/156)+(Z125*Varibles!$A$12*3/156))</f>
        <v>0</v>
      </c>
      <c r="AB125" s="8">
        <f t="shared" si="10"/>
        <v>0</v>
      </c>
      <c r="AC125" s="8">
        <f t="shared" si="11"/>
        <v>0</v>
      </c>
    </row>
    <row r="126" spans="1:29" x14ac:dyDescent="0.25">
      <c r="K126" s="34"/>
      <c r="P126" s="34"/>
      <c r="Q126" s="34"/>
      <c r="R126" s="34"/>
      <c r="W126" s="13" t="b">
        <f t="shared" si="9"/>
        <v>1</v>
      </c>
      <c r="AA126" s="8">
        <f>SUM((M126*Varibles!$C$8)+((U126*Varibles!$A$3/1000)*(Varibles!$E$8*168.46))+(Y126*3/156)+(Z126*Varibles!$A$12*3/156))</f>
        <v>0</v>
      </c>
      <c r="AB126" s="8">
        <f t="shared" si="10"/>
        <v>0</v>
      </c>
      <c r="AC126" s="8">
        <f t="shared" si="11"/>
        <v>0</v>
      </c>
    </row>
    <row r="127" spans="1:29" x14ac:dyDescent="0.25">
      <c r="A127" s="13"/>
      <c r="C127" s="13"/>
      <c r="D127" s="13"/>
      <c r="E127" s="13"/>
      <c r="F127" s="13"/>
      <c r="G127" s="13"/>
      <c r="H127" s="13"/>
      <c r="J127" s="13"/>
      <c r="K127" s="34"/>
      <c r="L127" s="13"/>
      <c r="M127" s="13"/>
      <c r="N127" s="13"/>
      <c r="O127" s="13"/>
      <c r="P127" s="34"/>
      <c r="Q127" s="34"/>
      <c r="R127" s="34"/>
      <c r="S127" s="13"/>
      <c r="T127" s="13"/>
      <c r="U127" s="13"/>
      <c r="V127" s="13"/>
      <c r="W127" s="13" t="b">
        <f t="shared" si="9"/>
        <v>1</v>
      </c>
      <c r="AA127" s="8">
        <f>SUM((M127*Varibles!$C$8)+((U127*Varibles!$A$3/1000)*(Varibles!$E$8*168.46))+(Y127*3/156)+(Z127*Varibles!$A$12*3/156))</f>
        <v>0</v>
      </c>
      <c r="AB127" s="8">
        <f t="shared" si="10"/>
        <v>0</v>
      </c>
      <c r="AC127" s="8">
        <f t="shared" si="11"/>
        <v>0</v>
      </c>
    </row>
    <row r="128" spans="1:29" x14ac:dyDescent="0.25">
      <c r="A128" s="13"/>
      <c r="B128" s="13"/>
      <c r="I128" s="13"/>
      <c r="K128" s="34"/>
      <c r="P128" s="34"/>
      <c r="Q128" s="34"/>
      <c r="R128" s="34"/>
      <c r="W128" s="13" t="b">
        <f t="shared" si="9"/>
        <v>1</v>
      </c>
      <c r="AA128" s="8">
        <f>SUM((M128*Varibles!$C$8)+((U128*Varibles!$A$3/1000)*(Varibles!$E$8*168.46))+(Y128*3/156)+(Z128*Varibles!$A$12*3/156))</f>
        <v>0</v>
      </c>
      <c r="AB128" s="8">
        <f t="shared" si="10"/>
        <v>0</v>
      </c>
      <c r="AC128" s="8">
        <f t="shared" si="11"/>
        <v>0</v>
      </c>
    </row>
    <row r="129" spans="1:29" x14ac:dyDescent="0.25">
      <c r="A129" s="13"/>
      <c r="B129" s="13"/>
      <c r="I129" s="13"/>
      <c r="K129" s="34"/>
      <c r="P129" s="34"/>
      <c r="Q129" s="34"/>
      <c r="R129" s="34"/>
      <c r="W129" s="13" t="b">
        <f t="shared" si="9"/>
        <v>1</v>
      </c>
      <c r="AA129" s="8">
        <f>SUM((M129*Varibles!$C$8)+((U129*Varibles!$A$3/1000)*(Varibles!$E$8*168.46))+(Y129*3/156)+(Z129*Varibles!$A$12*3/156))</f>
        <v>0</v>
      </c>
      <c r="AB129" s="8">
        <f t="shared" si="10"/>
        <v>0</v>
      </c>
      <c r="AC129" s="8">
        <f t="shared" si="11"/>
        <v>0</v>
      </c>
    </row>
    <row r="130" spans="1:29" x14ac:dyDescent="0.25">
      <c r="A130" s="13"/>
      <c r="B130" s="13"/>
      <c r="I130" s="13"/>
      <c r="K130" s="34"/>
      <c r="P130" s="34"/>
      <c r="Q130" s="34"/>
      <c r="R130" s="34"/>
      <c r="W130" s="13" t="b">
        <f t="shared" ref="W130:W136" si="12">IF(ISNA(VLOOKUP(B130,System_Name_InUse_array,1,FALSE)),FALSE,TRUE)</f>
        <v>1</v>
      </c>
      <c r="AA130" s="8">
        <f>SUM((M130*Varibles!$C$8)+((U130*Varibles!$A$3/1000)*(Varibles!$E$8*168.46))+(Y130*3/156)+(Z130*Varibles!$A$12*3/156))</f>
        <v>0</v>
      </c>
      <c r="AB130" s="8">
        <f t="shared" ref="AB130:AB136" si="13">SUM(X130/156)</f>
        <v>0</v>
      </c>
      <c r="AC130" s="8">
        <f t="shared" ref="AC130:AC136" si="14">SUM(AA130:AB130)</f>
        <v>0</v>
      </c>
    </row>
    <row r="131" spans="1:29" x14ac:dyDescent="0.25">
      <c r="A131" s="13"/>
      <c r="B131" s="13"/>
      <c r="I131" s="13"/>
      <c r="K131" s="34"/>
      <c r="P131" s="34"/>
      <c r="Q131" s="34"/>
      <c r="R131" s="34"/>
      <c r="W131" s="13" t="b">
        <f t="shared" si="12"/>
        <v>1</v>
      </c>
      <c r="AA131" s="8">
        <f>SUM((M131*Varibles!$C$8)+((U131*Varibles!$A$3/1000)*(Varibles!$E$8*168.46))+(Y131*3/156)+(Z131*Varibles!$A$12*3/156))</f>
        <v>0</v>
      </c>
      <c r="AB131" s="8">
        <f t="shared" si="13"/>
        <v>0</v>
      </c>
      <c r="AC131" s="8">
        <f t="shared" si="14"/>
        <v>0</v>
      </c>
    </row>
    <row r="132" spans="1:29" x14ac:dyDescent="0.25">
      <c r="A132" s="13"/>
      <c r="B132" s="13"/>
      <c r="I132" s="13"/>
      <c r="K132" s="34"/>
      <c r="P132" s="34"/>
      <c r="Q132" s="34"/>
      <c r="R132" s="34"/>
      <c r="W132" s="13" t="b">
        <f t="shared" si="12"/>
        <v>1</v>
      </c>
      <c r="AA132" s="8">
        <f>SUM((M132*Varibles!$C$8)+((U132*Varibles!$A$3/1000)*(Varibles!$E$8*168.46))+(Y132*3/156)+(Z132*Varibles!$A$12*3/156))</f>
        <v>0</v>
      </c>
      <c r="AB132" s="8">
        <f t="shared" si="13"/>
        <v>0</v>
      </c>
      <c r="AC132" s="8">
        <f t="shared" si="14"/>
        <v>0</v>
      </c>
    </row>
    <row r="133" spans="1:29" x14ac:dyDescent="0.25">
      <c r="C133" s="13"/>
      <c r="D133" s="13"/>
      <c r="E133" s="13"/>
      <c r="F133" s="13"/>
      <c r="G133" s="13"/>
      <c r="H133" s="13"/>
      <c r="J133" s="13"/>
      <c r="K133" s="34"/>
      <c r="L133" s="13"/>
      <c r="M133" s="13"/>
      <c r="N133" s="13"/>
      <c r="O133" s="13"/>
      <c r="P133" s="34"/>
      <c r="Q133" s="34"/>
      <c r="R133" s="34"/>
      <c r="S133" s="13"/>
      <c r="T133" s="13"/>
      <c r="U133" s="13"/>
      <c r="V133" s="13"/>
      <c r="W133" s="13" t="b">
        <f t="shared" si="12"/>
        <v>1</v>
      </c>
      <c r="Z133" s="13"/>
      <c r="AA133" s="8">
        <f>SUM((M133*Varibles!$C$8)+((U133*Varibles!$A$3/1000)*(Varibles!$E$8*168.46))+(Y133*3/156)+(Z133*Varibles!$A$12*3/156))</f>
        <v>0</v>
      </c>
      <c r="AB133" s="8">
        <f t="shared" si="13"/>
        <v>0</v>
      </c>
      <c r="AC133" s="8">
        <f t="shared" si="14"/>
        <v>0</v>
      </c>
    </row>
    <row r="134" spans="1:29" x14ac:dyDescent="0.25">
      <c r="C134" s="13"/>
      <c r="D134" s="13"/>
      <c r="E134" s="13"/>
      <c r="F134" s="13"/>
      <c r="G134" s="13"/>
      <c r="H134" s="13"/>
      <c r="J134" s="13"/>
      <c r="K134" s="34"/>
      <c r="L134" s="13"/>
      <c r="M134" s="13"/>
      <c r="N134" s="13"/>
      <c r="O134" s="13"/>
      <c r="P134" s="34"/>
      <c r="Q134" s="34"/>
      <c r="R134" s="34"/>
      <c r="S134" s="13"/>
      <c r="T134" s="13"/>
      <c r="U134" s="13"/>
      <c r="V134" s="13"/>
      <c r="W134" s="13" t="b">
        <f t="shared" si="12"/>
        <v>1</v>
      </c>
      <c r="Z134" s="13"/>
      <c r="AA134" s="8">
        <f>SUM((M134*Varibles!$C$8)+((U134*Varibles!$A$3/1000)*(Varibles!$E$8*168.46))+(Y134*3/156)+(Z134*Varibles!$A$12*3/156))</f>
        <v>0</v>
      </c>
      <c r="AB134" s="8">
        <f t="shared" si="13"/>
        <v>0</v>
      </c>
      <c r="AC134" s="8">
        <f t="shared" si="14"/>
        <v>0</v>
      </c>
    </row>
    <row r="135" spans="1:29" x14ac:dyDescent="0.25">
      <c r="C135" s="13"/>
      <c r="D135" s="35"/>
      <c r="E135" s="13"/>
      <c r="F135" s="13"/>
      <c r="G135" s="13"/>
      <c r="H135" s="13"/>
      <c r="J135" s="13"/>
      <c r="K135" s="34"/>
      <c r="L135" s="13"/>
      <c r="M135" s="13"/>
      <c r="N135" s="13"/>
      <c r="O135" s="13"/>
      <c r="P135" s="34"/>
      <c r="Q135" s="34"/>
      <c r="R135" s="34"/>
      <c r="S135" s="13"/>
      <c r="T135" s="13"/>
      <c r="U135" s="13"/>
      <c r="V135" s="13"/>
      <c r="W135" s="13" t="b">
        <f t="shared" si="12"/>
        <v>1</v>
      </c>
      <c r="Z135" s="13"/>
      <c r="AA135" s="8">
        <f>SUM((M135*Varibles!$C$8)+((U135*Varibles!$A$3/1000)*(Varibles!$E$8*168.46))+(Y135*3/156)+(Z135*Varibles!$A$12*3/156))</f>
        <v>0</v>
      </c>
      <c r="AB135" s="8">
        <f t="shared" si="13"/>
        <v>0</v>
      </c>
      <c r="AC135" s="8">
        <f t="shared" si="14"/>
        <v>0</v>
      </c>
    </row>
    <row r="136" spans="1:29" x14ac:dyDescent="0.25">
      <c r="K136" s="34"/>
      <c r="P136" s="34"/>
      <c r="Q136" s="34"/>
      <c r="R136" s="34"/>
      <c r="W136" s="13" t="b">
        <f t="shared" si="12"/>
        <v>1</v>
      </c>
      <c r="AA136" s="8">
        <f>SUM((M136*Varibles!$C$8)+((U136*Varibles!$A$3/1000)*(Varibles!$E$8*168.46))+(Y136*3/156)+(Z136*Varibles!$A$12*3/156))</f>
        <v>0</v>
      </c>
      <c r="AB136" s="8">
        <f t="shared" si="13"/>
        <v>0</v>
      </c>
      <c r="AC136" s="8">
        <f t="shared" si="14"/>
        <v>0</v>
      </c>
    </row>
  </sheetData>
  <pageMargins left="0.7" right="0.7" top="0.75" bottom="0.75" header="0.3" footer="0.3"/>
  <pageSetup orientation="landscape" r:id="rId1"/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D96A399A9B574CAC0ABB7A5C65BCFB" ma:contentTypeVersion="10" ma:contentTypeDescription="Create a new document." ma:contentTypeScope="" ma:versionID="9b97375594cef588215f67bb8c5761df">
  <xsd:schema xmlns:xsd="http://www.w3.org/2001/XMLSchema" xmlns:p="http://schemas.microsoft.com/office/2006/metadata/properties" xmlns:ns2="7f64d6c3-a426-4f91-aa6a-f064e4683afa" targetNamespace="http://schemas.microsoft.com/office/2006/metadata/properties" ma:root="true" ma:fieldsID="91df05732c7f9a4044f852ee821a26b2" ns2:_="">
    <xsd:import namespace="7f64d6c3-a426-4f91-aa6a-f064e4683afa"/>
    <xsd:element name="properties">
      <xsd:complexType>
        <xsd:sequence>
          <xsd:element name="documentManagement">
            <xsd:complexType>
              <xsd:all>
                <xsd:element ref="ns2:Host" minOccurs="0"/>
                <xsd:element ref="ns2:Instance" minOccurs="0"/>
                <xsd:element ref="ns2:SQL_x0020_Version" minOccurs="0"/>
                <xsd:element ref="ns2:Backup_x0020_Type" minOccurs="0"/>
                <xsd:element ref="ns2:Full_x0020_B_x002f_U_x0020_Frequency" minOccurs="0"/>
                <xsd:element ref="ns2:Full_x0020_Storage_x0020_Medium" minOccurs="0"/>
                <xsd:element ref="ns2:Log_x0020_Drive_x002f_Path" minOccurs="0"/>
                <xsd:element ref="ns2:Diff_x002f_Incr_x0020_Storage_x0020_Path" minOccurs="0"/>
                <xsd:element ref="ns2:IS_x0020_Own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f64d6c3-a426-4f91-aa6a-f064e4683afa" elementFormDefault="qualified">
    <xsd:import namespace="http://schemas.microsoft.com/office/2006/documentManagement/types"/>
    <xsd:element name="Host" ma:index="8" nillable="true" ma:displayName="Host" ma:internalName="Host">
      <xsd:simpleType>
        <xsd:restriction base="dms:Text">
          <xsd:maxLength value="255"/>
        </xsd:restriction>
      </xsd:simpleType>
    </xsd:element>
    <xsd:element name="Instance" ma:index="9" nillable="true" ma:displayName="Instance" ma:internalName="Instance">
      <xsd:simpleType>
        <xsd:restriction base="dms:Text">
          <xsd:maxLength value="255"/>
        </xsd:restriction>
      </xsd:simpleType>
    </xsd:element>
    <xsd:element name="SQL_x0020_Version" ma:index="10" nillable="true" ma:displayName="SQL Version" ma:internalName="SQL_x0020_Version">
      <xsd:simpleType>
        <xsd:restriction base="dms:Text">
          <xsd:maxLength value="255"/>
        </xsd:restriction>
      </xsd:simpleType>
    </xsd:element>
    <xsd:element name="Backup_x0020_Type" ma:index="11" nillable="true" ma:displayName="Backup Type" ma:internalName="Backup_x0020_Type">
      <xsd:simpleType>
        <xsd:restriction base="dms:Text">
          <xsd:maxLength value="255"/>
        </xsd:restriction>
      </xsd:simpleType>
    </xsd:element>
    <xsd:element name="Full_x0020_B_x002f_U_x0020_Frequency" ma:index="12" nillable="true" ma:displayName="Full B/U Frequency" ma:internalName="Full_x0020_B_x002f_U_x0020_Frequency">
      <xsd:simpleType>
        <xsd:restriction base="dms:Text">
          <xsd:maxLength value="255"/>
        </xsd:restriction>
      </xsd:simpleType>
    </xsd:element>
    <xsd:element name="Full_x0020_Storage_x0020_Medium" ma:index="13" nillable="true" ma:displayName="Full Storage Medium" ma:internalName="Full_x0020_Storage_x0020_Medium">
      <xsd:simpleType>
        <xsd:restriction base="dms:Text">
          <xsd:maxLength value="255"/>
        </xsd:restriction>
      </xsd:simpleType>
    </xsd:element>
    <xsd:element name="Log_x0020_Drive_x002f_Path" ma:index="14" nillable="true" ma:displayName="Log Drive/Path" ma:internalName="Log_x0020_Drive_x002f_Path">
      <xsd:simpleType>
        <xsd:restriction base="dms:Text">
          <xsd:maxLength value="255"/>
        </xsd:restriction>
      </xsd:simpleType>
    </xsd:element>
    <xsd:element name="Diff_x002f_Incr_x0020_Storage_x0020_Path" ma:index="15" nillable="true" ma:displayName="Diff/Incr Storage Path" ma:internalName="Diff_x002f_Incr_x0020_Storage_x0020_Path">
      <xsd:simpleType>
        <xsd:restriction base="dms:Text">
          <xsd:maxLength value="255"/>
        </xsd:restriction>
      </xsd:simpleType>
    </xsd:element>
    <xsd:element name="IS_x0020_Owner" ma:index="16" nillable="true" ma:displayName="IS Owner" ma:list="UserInfo" ma:internalName="IS_x0020_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User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iff_x002f_Incr_x0020_Storage_x0020_Path xmlns="7f64d6c3-a426-4f91-aa6a-f064e4683afa" xsi:nil="true"/>
    <Log_x0020_Drive_x002f_Path xmlns="7f64d6c3-a426-4f91-aa6a-f064e4683afa" xsi:nil="true"/>
    <Backup_x0020_Type xmlns="7f64d6c3-a426-4f91-aa6a-f064e4683afa" xsi:nil="true"/>
    <Full_x0020_Storage_x0020_Medium xmlns="7f64d6c3-a426-4f91-aa6a-f064e4683afa" xsi:nil="true"/>
    <Instance xmlns="7f64d6c3-a426-4f91-aa6a-f064e4683afa" xsi:nil="true"/>
    <IS_x0020_Owner xmlns="7f64d6c3-a426-4f91-aa6a-f064e4683afa">
      <UserInfo>
        <DisplayName/>
        <AccountId xsi:nil="true"/>
        <AccountType/>
      </UserInfo>
    </IS_x0020_Owner>
    <Host xmlns="7f64d6c3-a426-4f91-aa6a-f064e4683afa" xsi:nil="true"/>
    <SQL_x0020_Version xmlns="7f64d6c3-a426-4f91-aa6a-f064e4683afa" xsi:nil="true"/>
    <Full_x0020_B_x002f_U_x0020_Frequency xmlns="7f64d6c3-a426-4f91-aa6a-f064e4683afa" xsi:nil="true"/>
  </documentManagement>
</p:properties>
</file>

<file path=customXml/itemProps1.xml><?xml version="1.0" encoding="utf-8"?>
<ds:datastoreItem xmlns:ds="http://schemas.openxmlformats.org/officeDocument/2006/customXml" ds:itemID="{04B97AD5-E713-4FAF-9946-F104DDE0FB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9DC161-1752-4032-B6D1-E5FE072DFA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64d6c3-a426-4f91-aa6a-f064e4683af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FF21529-C0FC-49B1-9BEB-18789F262CE7}">
  <ds:schemaRefs>
    <ds:schemaRef ds:uri="7f64d6c3-a426-4f91-aa6a-f064e4683afa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StoreROI_Colo1</vt:lpstr>
      <vt:lpstr>Varibles</vt:lpstr>
      <vt:lpstr>MASTER</vt:lpstr>
      <vt:lpstr>DiskSpeed</vt:lpstr>
      <vt:lpstr>NetworkConnectivityCost_tbl</vt:lpstr>
      <vt:lpstr>RAID_tbl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Brandt Winchell</dc:title>
  <dc:creator>Brandt Winchell</dc:creator>
  <cp:lastModifiedBy>Brandt Winchell</cp:lastModifiedBy>
  <cp:lastPrinted>2013-11-05T15:18:36Z</cp:lastPrinted>
  <dcterms:created xsi:type="dcterms:W3CDTF">2012-02-01T14:31:56Z</dcterms:created>
  <dcterms:modified xsi:type="dcterms:W3CDTF">2016-08-17T17:44:52Z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0x0101004BD96A399A9B574CAC0ABB7A5C65BCFB</vt:lpwstr>
  </property>
</Properties>
</file>